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" yWindow="-12" windowWidth="19440" windowHeight="6840" activeTab="3"/>
  </bookViews>
  <sheets>
    <sheet name="глава" sheetId="2" r:id="rId1"/>
    <sheet name="муниципалы" sheetId="3" r:id="rId2"/>
    <sheet name="техи адм." sheetId="4" r:id="rId3"/>
    <sheet name="рабочие" sheetId="5" r:id="rId4"/>
  </sheets>
  <calcPr calcId="125725"/>
</workbook>
</file>

<file path=xl/calcChain.xml><?xml version="1.0" encoding="utf-8"?>
<calcChain xmlns="http://schemas.openxmlformats.org/spreadsheetml/2006/main">
  <c r="M26" i="5"/>
  <c r="L26"/>
  <c r="N26" s="1"/>
  <c r="Q28" i="3"/>
  <c r="I28"/>
  <c r="H28"/>
  <c r="L27" i="5"/>
  <c r="M27" s="1"/>
  <c r="J30"/>
  <c r="J29"/>
  <c r="J28"/>
  <c r="H31"/>
  <c r="G31"/>
  <c r="F30" i="4"/>
  <c r="E30"/>
  <c r="J28"/>
  <c r="H28"/>
  <c r="J27"/>
  <c r="H27"/>
  <c r="J26"/>
  <c r="H26"/>
  <c r="J29"/>
  <c r="J30" s="1"/>
  <c r="H29"/>
  <c r="H30" s="1"/>
  <c r="S27" i="3"/>
  <c r="S26"/>
  <c r="S25"/>
  <c r="S28" s="1"/>
  <c r="O27"/>
  <c r="O26"/>
  <c r="O25"/>
  <c r="O28" s="1"/>
  <c r="M27"/>
  <c r="M26"/>
  <c r="M25"/>
  <c r="T25" s="1"/>
  <c r="K27"/>
  <c r="K26"/>
  <c r="T26" s="1"/>
  <c r="K25"/>
  <c r="K28" s="1"/>
  <c r="U27"/>
  <c r="O26" i="2"/>
  <c r="O27"/>
  <c r="N27"/>
  <c r="M27"/>
  <c r="L27"/>
  <c r="H27"/>
  <c r="F27"/>
  <c r="E27"/>
  <c r="N26"/>
  <c r="L26"/>
  <c r="H26"/>
  <c r="M26" s="1"/>
  <c r="M28" i="3" l="1"/>
  <c r="O26" i="5"/>
  <c r="L30"/>
  <c r="N30" s="1"/>
  <c r="N27"/>
  <c r="O27" s="1"/>
  <c r="J31"/>
  <c r="L29"/>
  <c r="L28"/>
  <c r="N28" s="1"/>
  <c r="U25" i="3"/>
  <c r="U26"/>
  <c r="V26" s="1"/>
  <c r="T27"/>
  <c r="T28" s="1"/>
  <c r="L29" i="4"/>
  <c r="L30" s="1"/>
  <c r="L28"/>
  <c r="M28" s="1"/>
  <c r="N27"/>
  <c r="L27"/>
  <c r="M27" s="1"/>
  <c r="O27" s="1"/>
  <c r="M26"/>
  <c r="L26"/>
  <c r="N26" s="1"/>
  <c r="V27" i="3"/>
  <c r="U28" l="1"/>
  <c r="M30" i="5"/>
  <c r="O30" s="1"/>
  <c r="M29"/>
  <c r="N29"/>
  <c r="M28"/>
  <c r="O28" s="1"/>
  <c r="V25" i="3"/>
  <c r="V28" s="1"/>
  <c r="L31" i="5"/>
  <c r="M29" i="4"/>
  <c r="N29"/>
  <c r="N30" s="1"/>
  <c r="N28"/>
  <c r="O28" s="1"/>
  <c r="O26"/>
  <c r="O29" i="5" l="1"/>
  <c r="N31"/>
  <c r="M31"/>
  <c r="O31"/>
  <c r="O29" i="4"/>
  <c r="O30" s="1"/>
  <c r="M30"/>
</calcChain>
</file>

<file path=xl/sharedStrings.xml><?xml version="1.0" encoding="utf-8"?>
<sst xmlns="http://schemas.openxmlformats.org/spreadsheetml/2006/main" count="271" uniqueCount="99">
  <si>
    <t>Код</t>
  </si>
  <si>
    <t>Форма по ОКУД</t>
  </si>
  <si>
    <t>по ОКПО</t>
  </si>
  <si>
    <t>Номер документа</t>
  </si>
  <si>
    <t>Дата составления</t>
  </si>
  <si>
    <t>Штат в количестве</t>
  </si>
  <si>
    <t>единиц</t>
  </si>
  <si>
    <t>структурное подразделение</t>
  </si>
  <si>
    <t>Количество штатных единиц</t>
  </si>
  <si>
    <t>Надбавки, руб.</t>
  </si>
  <si>
    <t>Примечание</t>
  </si>
  <si>
    <t>Надбавка за работу в районах Крайнего Севера и приравненных к ним местностях, 50%</t>
  </si>
  <si>
    <t>наименование</t>
  </si>
  <si>
    <t>код</t>
  </si>
  <si>
    <t>%</t>
  </si>
  <si>
    <t>сумма</t>
  </si>
  <si>
    <t>(должность)</t>
  </si>
  <si>
    <t>(личная подпись)</t>
  </si>
  <si>
    <t>(расшифровка подписи)</t>
  </si>
  <si>
    <t>Итого</t>
  </si>
  <si>
    <t>Приложение 1</t>
  </si>
  <si>
    <t>(наименование организации)</t>
  </si>
  <si>
    <t>ШТАТНОЕ  РАСПИСАНИЕ</t>
  </si>
  <si>
    <t>для выборных должностных лиц, осуществляющих свои полномочия на постоянной основе</t>
  </si>
  <si>
    <t>единицы</t>
  </si>
  <si>
    <t>Ежемесячное денежное вознаграждение, руб.</t>
  </si>
  <si>
    <t>Ежемесячная (персональная) выплата за сложность, напряженность и высокие достижения в работе</t>
  </si>
  <si>
    <t>Ежемесячное денежное поощрение</t>
  </si>
  <si>
    <t>примечание</t>
  </si>
  <si>
    <t>коэф-т</t>
  </si>
  <si>
    <t>Функции</t>
  </si>
  <si>
    <t>Группа</t>
  </si>
  <si>
    <t>Ежемесячное денежное поощрение, руб.</t>
  </si>
  <si>
    <t xml:space="preserve">должностей муниципальной службы  </t>
  </si>
  <si>
    <t>Надбавка за особые условия работы</t>
  </si>
  <si>
    <t>Надбавка за выслугу лет</t>
  </si>
  <si>
    <t xml:space="preserve">Премирование ежемесячное  </t>
  </si>
  <si>
    <t>Районный коэффициент, 70%</t>
  </si>
  <si>
    <t xml:space="preserve">должностей, не отнесённых к должностям муниципальной службы и осуществляющих техническое обеспечение деятельности </t>
  </si>
  <si>
    <t>Ежемесячная процентная надбавка за работу со сведениями, составляющими государственную тайну</t>
  </si>
  <si>
    <t>Ежемесячная надбавка за классный чин</t>
  </si>
  <si>
    <t>Ежемесячная надбавка за особые условия муниципальной службы</t>
  </si>
  <si>
    <t>Ежемесячеая надбавка за выслугу лет</t>
  </si>
  <si>
    <t>Ежемесячная надбавка за работу со сведениями, составляющими государственную тайну</t>
  </si>
  <si>
    <t>УТВЕРЖДЕНО</t>
  </si>
  <si>
    <t>Должность (специальность, профессия), разряд, класс (категория) квалификации</t>
  </si>
  <si>
    <t>Тарифная ставка (оклад) и пр., руб.</t>
  </si>
  <si>
    <t>Всего в месяц, руб. ((гр.7+гр.8+гр.10+гр.12+гр.14+гр.16+гр.18+гр.19+гр.20) хгр.6)</t>
  </si>
  <si>
    <t>Всего  в месяц, руб. ((гр.5+гр.7+гр.9+гр.11+гр.12+гр.13) х гр.4)</t>
  </si>
  <si>
    <t>Унифицированная форма № Т-3</t>
  </si>
  <si>
    <t>Утверждена постановлением Госкомстата России</t>
  </si>
  <si>
    <t>от 05.01.2004 № 1</t>
  </si>
  <si>
    <t>Надбавки</t>
  </si>
  <si>
    <t>Администрация сельского поселения Шугур</t>
  </si>
  <si>
    <t>Всего в месяц, руб.((гр.5+гр.7+гр.9+гр.11+гр.12+гр.13)х гр.4)</t>
  </si>
  <si>
    <t>х</t>
  </si>
  <si>
    <t>Ведущий специалист</t>
  </si>
  <si>
    <t xml:space="preserve"> </t>
  </si>
  <si>
    <t>Карпова С.Я</t>
  </si>
  <si>
    <t>к распоряжению администрации сельского поселения Шугур</t>
  </si>
  <si>
    <t>Приложение 2 к распоряжению администрации сельского поселения Шугур</t>
  </si>
  <si>
    <t>Главный специалист</t>
  </si>
  <si>
    <t>специалист</t>
  </si>
  <si>
    <t>старшая</t>
  </si>
  <si>
    <t>Приложение  3 к распоряжению администрации сельского поселения Шугур</t>
  </si>
  <si>
    <t>Инспектор</t>
  </si>
  <si>
    <t>Инспектор по бронированию</t>
  </si>
  <si>
    <t>рабочие органов местного самоуправления</t>
  </si>
  <si>
    <t>Приложение  4 к распоряжению администрации сельского поселения Шугур</t>
  </si>
  <si>
    <t>Уборщик служебных помещений</t>
  </si>
  <si>
    <t>Сторож</t>
  </si>
  <si>
    <t>Секретарь</t>
  </si>
  <si>
    <t>Оплата за работу в ночное время</t>
  </si>
  <si>
    <t xml:space="preserve">Главный специалист  </t>
  </si>
  <si>
    <t>Вахрушева Г.В</t>
  </si>
  <si>
    <t xml:space="preserve">Главный специалист </t>
  </si>
  <si>
    <t>на период   с 01.01. 2021 года</t>
  </si>
  <si>
    <r>
      <t xml:space="preserve">на период     </t>
    </r>
    <r>
      <rPr>
        <u/>
        <sz val="12"/>
        <rFont val="Times New Roman"/>
        <family val="1"/>
        <charset val="204"/>
      </rPr>
      <t xml:space="preserve">    с  01.01.2021_ года</t>
    </r>
  </si>
  <si>
    <r>
      <t xml:space="preserve">на период     </t>
    </r>
    <r>
      <rPr>
        <u/>
        <sz val="11"/>
        <rFont val="Times New Roman"/>
        <family val="1"/>
        <charset val="204"/>
      </rPr>
      <t xml:space="preserve">    с  01.01.2021__ года</t>
    </r>
  </si>
  <si>
    <t xml:space="preserve">Профессиональная квалификационная группа </t>
  </si>
  <si>
    <t>Квалификационный уровнень</t>
  </si>
  <si>
    <t>Глава</t>
  </si>
  <si>
    <t>распоряжением администрации сельского поселения Шугур от  11.01.2021 года №1-р</t>
  </si>
  <si>
    <t>распоряжением администрации сельского поселения Шугур от 11.01.2021  года №1-р</t>
  </si>
  <si>
    <t>распоряжением администрации сельского поселения Шугур от 11.01.2021 года №1-р</t>
  </si>
  <si>
    <t>от 09.07.2021 года №29-р</t>
  </si>
  <si>
    <t>Код выполняемой функции</t>
  </si>
  <si>
    <t>8322.6</t>
  </si>
  <si>
    <t>9112.0</t>
  </si>
  <si>
    <t>5419.8</t>
  </si>
  <si>
    <t>1113.7</t>
  </si>
  <si>
    <t>от 09.07.2021  года №29-р</t>
  </si>
  <si>
    <t>от  09.07.2021 года №29-р</t>
  </si>
  <si>
    <t>4120.1</t>
  </si>
  <si>
    <t>2411.2</t>
  </si>
  <si>
    <t>2425.3</t>
  </si>
  <si>
    <t>3359.5</t>
  </si>
  <si>
    <t>4419.7</t>
  </si>
  <si>
    <t>Водитель автомобиля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</si>
</sst>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Border="1"/>
    <xf numFmtId="3" fontId="1" fillId="0" borderId="0" xfId="0" applyNumberFormat="1" applyFont="1" applyBorder="1" applyAlignment="1"/>
    <xf numFmtId="0" fontId="1" fillId="0" borderId="0" xfId="0" applyFont="1"/>
    <xf numFmtId="3" fontId="1" fillId="0" borderId="5" xfId="0" applyNumberFormat="1" applyFont="1" applyBorder="1" applyAlignment="1"/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3" fontId="4" fillId="0" borderId="0" xfId="0" applyNumberFormat="1" applyFont="1" applyBorder="1" applyAlignment="1"/>
    <xf numFmtId="3" fontId="4" fillId="0" borderId="5" xfId="0" applyNumberFormat="1" applyFont="1" applyBorder="1" applyAlignment="1"/>
    <xf numFmtId="0" fontId="18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14" fillId="0" borderId="1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5" xfId="0" applyFont="1" applyBorder="1"/>
    <xf numFmtId="0" fontId="2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2" fontId="22" fillId="0" borderId="1" xfId="0" applyNumberFormat="1" applyFont="1" applyBorder="1"/>
    <xf numFmtId="3" fontId="4" fillId="0" borderId="5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23" fillId="0" borderId="1" xfId="0" applyFont="1" applyBorder="1"/>
    <xf numFmtId="4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Border="1"/>
    <xf numFmtId="164" fontId="1" fillId="0" borderId="5" xfId="0" applyNumberFormat="1" applyFont="1" applyBorder="1" applyAlignment="1"/>
    <xf numFmtId="3" fontId="14" fillId="0" borderId="1" xfId="0" applyNumberFormat="1" applyFont="1" applyFill="1" applyBorder="1" applyAlignment="1">
      <alignment horizontal="right" vertical="center" wrapText="1"/>
    </xf>
    <xf numFmtId="16" fontId="0" fillId="0" borderId="0" xfId="0" applyNumberFormat="1"/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5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P25" sqref="P25"/>
    </sheetView>
  </sheetViews>
  <sheetFormatPr defaultRowHeight="14.4"/>
  <cols>
    <col min="1" max="1" width="13.44140625" customWidth="1"/>
    <col min="2" max="2" width="4.88671875" customWidth="1"/>
    <col min="3" max="3" width="6.6640625" customWidth="1"/>
    <col min="4" max="4" width="13.6640625" customWidth="1"/>
    <col min="5" max="5" width="11.44140625" customWidth="1"/>
    <col min="6" max="6" width="14.33203125" customWidth="1"/>
    <col min="8" max="8" width="11.88671875" customWidth="1"/>
    <col min="9" max="9" width="6.44140625" customWidth="1"/>
    <col min="10" max="10" width="12.44140625" customWidth="1"/>
    <col min="11" max="11" width="7.44140625" customWidth="1"/>
    <col min="12" max="12" width="9.5546875" bestFit="1" customWidth="1"/>
    <col min="13" max="13" width="14.33203125" customWidth="1"/>
    <col min="14" max="14" width="15.33203125" customWidth="1"/>
    <col min="15" max="15" width="11.88671875" customWidth="1"/>
    <col min="16" max="16" width="11" customWidth="1"/>
  </cols>
  <sheetData>
    <row r="1" spans="1:1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5"/>
      <c r="B2" s="5"/>
      <c r="C2" s="5"/>
      <c r="D2" s="5"/>
      <c r="E2" s="5"/>
      <c r="F2" s="5"/>
      <c r="G2" s="5"/>
      <c r="H2" s="5"/>
      <c r="I2" s="5"/>
      <c r="L2" s="5" t="s">
        <v>20</v>
      </c>
      <c r="M2" s="5"/>
      <c r="N2" s="5"/>
      <c r="O2" s="5"/>
      <c r="P2" s="5"/>
    </row>
    <row r="3" spans="1:16">
      <c r="A3" s="5"/>
      <c r="B3" s="5"/>
      <c r="C3" s="5"/>
      <c r="D3" s="5"/>
      <c r="E3" s="5"/>
      <c r="F3" s="5"/>
      <c r="G3" s="5"/>
      <c r="H3" s="5"/>
      <c r="I3" s="5"/>
      <c r="L3" s="5" t="s">
        <v>59</v>
      </c>
      <c r="M3" s="5"/>
      <c r="N3" s="5"/>
      <c r="O3" s="5"/>
      <c r="P3" s="5"/>
    </row>
    <row r="4" spans="1:16">
      <c r="A4" s="5"/>
      <c r="B4" s="5"/>
      <c r="C4" s="5"/>
      <c r="D4" s="5"/>
      <c r="E4" s="5"/>
      <c r="F4" s="5"/>
      <c r="G4" s="5"/>
      <c r="H4" s="5"/>
      <c r="I4" s="5"/>
      <c r="L4" s="5" t="s">
        <v>91</v>
      </c>
      <c r="M4" s="5"/>
      <c r="N4" s="5"/>
      <c r="O4" s="5"/>
      <c r="P4" s="5"/>
    </row>
    <row r="5" spans="1:16">
      <c r="A5" s="5"/>
      <c r="B5" s="5"/>
      <c r="C5" s="5"/>
      <c r="D5" s="5"/>
      <c r="E5" s="5"/>
      <c r="F5" s="5"/>
      <c r="G5" s="5"/>
      <c r="H5" s="5"/>
      <c r="I5" s="5"/>
      <c r="L5" s="5"/>
      <c r="M5" s="5"/>
      <c r="N5" s="5"/>
      <c r="O5" s="5"/>
      <c r="P5" s="5"/>
    </row>
    <row r="6" spans="1:16">
      <c r="A6" s="5"/>
      <c r="B6" s="5"/>
      <c r="C6" s="5"/>
      <c r="D6" s="5"/>
      <c r="E6" s="5"/>
      <c r="F6" s="5"/>
      <c r="G6" s="5"/>
      <c r="H6" s="5"/>
      <c r="I6" s="5"/>
      <c r="M6" s="5"/>
      <c r="N6" s="5" t="s">
        <v>49</v>
      </c>
      <c r="O6" s="5"/>
      <c r="P6" s="5"/>
    </row>
    <row r="7" spans="1:16">
      <c r="A7" s="5"/>
      <c r="B7" s="5"/>
      <c r="C7" s="5"/>
      <c r="D7" s="5"/>
      <c r="E7" s="5"/>
      <c r="F7" s="5"/>
      <c r="G7" s="5"/>
      <c r="H7" s="5"/>
      <c r="I7" s="5"/>
      <c r="M7" s="5"/>
      <c r="N7" s="5"/>
      <c r="O7" s="66" t="s">
        <v>50</v>
      </c>
      <c r="P7" s="5"/>
    </row>
    <row r="8" spans="1:16">
      <c r="A8" s="5"/>
      <c r="B8" s="5"/>
      <c r="C8" s="5"/>
      <c r="D8" s="17"/>
      <c r="E8" s="5"/>
      <c r="F8" s="5"/>
      <c r="G8" s="5"/>
      <c r="H8" s="16"/>
      <c r="I8" s="16"/>
      <c r="J8" s="16"/>
      <c r="K8" s="16"/>
      <c r="M8" s="5"/>
      <c r="N8" s="5" t="s">
        <v>51</v>
      </c>
      <c r="O8" s="5"/>
      <c r="P8" s="5"/>
    </row>
    <row r="9" spans="1:16">
      <c r="A9" s="5"/>
      <c r="B9" s="5"/>
      <c r="C9" s="5"/>
      <c r="D9" s="5"/>
      <c r="E9" s="5"/>
      <c r="F9" s="5"/>
      <c r="G9" s="5"/>
      <c r="H9" s="16"/>
      <c r="I9" s="16"/>
      <c r="J9" s="16"/>
      <c r="K9" s="16"/>
      <c r="L9" s="16"/>
      <c r="M9" s="5"/>
      <c r="N9" s="5"/>
      <c r="O9" s="18" t="s">
        <v>0</v>
      </c>
      <c r="P9" s="5"/>
    </row>
    <row r="10" spans="1:1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 t="s">
        <v>1</v>
      </c>
      <c r="O10" s="18">
        <v>301017</v>
      </c>
      <c r="P10" s="5"/>
    </row>
    <row r="11" spans="1:16" ht="15.6">
      <c r="A11" s="96" t="s">
        <v>53</v>
      </c>
      <c r="B11" s="96"/>
      <c r="C11" s="96"/>
      <c r="D11" s="96"/>
      <c r="E11" s="96"/>
      <c r="F11" s="96"/>
      <c r="G11" s="96"/>
      <c r="H11" s="96"/>
      <c r="I11" s="19"/>
      <c r="J11" s="19"/>
      <c r="K11" s="19"/>
      <c r="L11" s="19"/>
      <c r="M11" s="5"/>
      <c r="N11" s="20" t="s">
        <v>2</v>
      </c>
      <c r="O11" s="21">
        <v>79543258</v>
      </c>
      <c r="P11" s="5"/>
    </row>
    <row r="12" spans="1:16">
      <c r="A12" s="97" t="s">
        <v>21</v>
      </c>
      <c r="B12" s="97"/>
      <c r="C12" s="97"/>
      <c r="D12" s="98"/>
      <c r="E12" s="98"/>
      <c r="F12" s="98"/>
      <c r="G12" s="98"/>
      <c r="H12" s="98"/>
      <c r="I12" s="22"/>
      <c r="J12" s="22"/>
      <c r="K12" s="22"/>
      <c r="L12" s="22"/>
      <c r="M12" s="23"/>
      <c r="N12" s="24"/>
      <c r="O12" s="5"/>
      <c r="P12" s="5"/>
    </row>
    <row r="13" spans="1:16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4"/>
      <c r="O13" s="5"/>
      <c r="P13" s="5"/>
    </row>
    <row r="14" spans="1:16" ht="24.75" customHeight="1">
      <c r="A14" s="5"/>
      <c r="B14" s="5"/>
      <c r="C14" s="5"/>
      <c r="D14" s="5"/>
      <c r="E14" s="26" t="s">
        <v>3</v>
      </c>
      <c r="F14" s="26" t="s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6">
      <c r="A15" s="99" t="s">
        <v>22</v>
      </c>
      <c r="B15" s="99"/>
      <c r="C15" s="99"/>
      <c r="D15" s="100"/>
      <c r="E15" s="18">
        <v>1</v>
      </c>
      <c r="F15" s="27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6">
      <c r="A16" s="114" t="s">
        <v>23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4"/>
      <c r="L16" s="4"/>
      <c r="M16" s="4"/>
      <c r="N16" s="4"/>
      <c r="O16" s="4"/>
      <c r="P16" s="5"/>
    </row>
    <row r="17" spans="1:16" ht="15.6">
      <c r="A17" s="101" t="s">
        <v>76</v>
      </c>
      <c r="B17" s="101"/>
      <c r="C17" s="101"/>
      <c r="D17" s="101"/>
      <c r="E17" s="101"/>
      <c r="F17" s="101"/>
      <c r="G17" s="101"/>
      <c r="H17" s="101"/>
      <c r="I17" s="4"/>
      <c r="J17" s="4"/>
      <c r="K17" s="4"/>
      <c r="L17" s="4"/>
      <c r="M17" s="4"/>
      <c r="N17" s="4"/>
      <c r="O17" s="4"/>
      <c r="P17" s="5"/>
    </row>
    <row r="18" spans="1:16" ht="15.6">
      <c r="A18" s="61"/>
      <c r="B18" s="61"/>
      <c r="C18" s="90"/>
      <c r="D18" s="61"/>
      <c r="E18" s="61"/>
      <c r="F18" s="61"/>
      <c r="G18" s="61"/>
      <c r="H18" s="61"/>
      <c r="I18" s="4"/>
      <c r="J18" s="4"/>
      <c r="K18" s="4"/>
      <c r="L18" s="63" t="s">
        <v>44</v>
      </c>
      <c r="M18" s="5"/>
      <c r="N18" s="5"/>
      <c r="O18" s="5"/>
      <c r="P18" s="5"/>
    </row>
    <row r="19" spans="1:16" ht="15.6">
      <c r="A19" s="61"/>
      <c r="B19" s="61"/>
      <c r="C19" s="90"/>
      <c r="D19" s="61"/>
      <c r="E19" s="61"/>
      <c r="F19" s="61"/>
      <c r="G19" s="61"/>
      <c r="H19" s="61"/>
      <c r="I19" s="4"/>
      <c r="J19" s="4"/>
      <c r="K19" s="4"/>
      <c r="L19" s="3" t="s">
        <v>82</v>
      </c>
      <c r="M19" s="5"/>
      <c r="N19" s="5"/>
      <c r="O19" s="5"/>
      <c r="P19" s="5"/>
    </row>
    <row r="20" spans="1:16">
      <c r="A20" s="5"/>
      <c r="B20" s="5"/>
      <c r="C20" s="5"/>
      <c r="D20" s="5"/>
      <c r="E20" s="5"/>
      <c r="F20" s="5"/>
      <c r="G20" s="5"/>
      <c r="H20" s="28"/>
      <c r="I20" s="5"/>
      <c r="J20" s="24"/>
      <c r="K20" s="24"/>
      <c r="L20" s="5" t="s">
        <v>5</v>
      </c>
      <c r="M20" s="29"/>
      <c r="N20" s="30">
        <v>1</v>
      </c>
      <c r="O20" s="5" t="s">
        <v>24</v>
      </c>
      <c r="P20" s="5"/>
    </row>
    <row r="21" spans="1:16">
      <c r="A21" s="5"/>
      <c r="B21" s="5"/>
      <c r="C21" s="5"/>
      <c r="D21" s="5"/>
      <c r="E21" s="5"/>
      <c r="F21" s="5"/>
      <c r="G21" s="5"/>
      <c r="H21" s="28"/>
      <c r="I21" s="5"/>
      <c r="J21" s="24"/>
      <c r="K21" s="24"/>
      <c r="L21" s="5"/>
      <c r="M21" s="31"/>
      <c r="N21" s="56"/>
      <c r="O21" s="5"/>
      <c r="P21" s="5"/>
    </row>
    <row r="22" spans="1:16">
      <c r="A22" s="104" t="s">
        <v>7</v>
      </c>
      <c r="B22" s="105"/>
      <c r="C22" s="117" t="s">
        <v>86</v>
      </c>
      <c r="D22" s="108" t="s">
        <v>45</v>
      </c>
      <c r="E22" s="108" t="s">
        <v>8</v>
      </c>
      <c r="F22" s="108" t="s">
        <v>25</v>
      </c>
      <c r="G22" s="111" t="s">
        <v>9</v>
      </c>
      <c r="H22" s="112"/>
      <c r="I22" s="112"/>
      <c r="J22" s="112"/>
      <c r="K22" s="112"/>
      <c r="L22" s="112"/>
      <c r="M22" s="112"/>
      <c r="N22" s="113"/>
      <c r="O22" s="108" t="s">
        <v>54</v>
      </c>
      <c r="P22" s="117" t="s">
        <v>28</v>
      </c>
    </row>
    <row r="23" spans="1:16" ht="91.5" customHeight="1">
      <c r="A23" s="106"/>
      <c r="B23" s="107"/>
      <c r="C23" s="118"/>
      <c r="D23" s="109"/>
      <c r="E23" s="109"/>
      <c r="F23" s="109"/>
      <c r="G23" s="102" t="s">
        <v>26</v>
      </c>
      <c r="H23" s="103"/>
      <c r="I23" s="115" t="s">
        <v>39</v>
      </c>
      <c r="J23" s="115"/>
      <c r="K23" s="116" t="s">
        <v>27</v>
      </c>
      <c r="L23" s="116"/>
      <c r="M23" s="108" t="s">
        <v>37</v>
      </c>
      <c r="N23" s="108" t="s">
        <v>11</v>
      </c>
      <c r="O23" s="109"/>
      <c r="P23" s="120"/>
    </row>
    <row r="24" spans="1:16" ht="33.75" customHeight="1">
      <c r="A24" s="32" t="s">
        <v>12</v>
      </c>
      <c r="B24" s="32" t="s">
        <v>13</v>
      </c>
      <c r="C24" s="119"/>
      <c r="D24" s="110"/>
      <c r="E24" s="110"/>
      <c r="F24" s="110"/>
      <c r="G24" s="21" t="s">
        <v>29</v>
      </c>
      <c r="H24" s="21" t="s">
        <v>15</v>
      </c>
      <c r="I24" s="33" t="s">
        <v>14</v>
      </c>
      <c r="J24" s="33" t="s">
        <v>15</v>
      </c>
      <c r="K24" s="21" t="s">
        <v>29</v>
      </c>
      <c r="L24" s="12" t="s">
        <v>15</v>
      </c>
      <c r="M24" s="110"/>
      <c r="N24" s="110"/>
      <c r="O24" s="110"/>
      <c r="P24" s="121"/>
    </row>
    <row r="25" spans="1:16">
      <c r="A25" s="34">
        <v>1</v>
      </c>
      <c r="B25" s="34">
        <v>2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5">
        <v>16</v>
      </c>
    </row>
    <row r="26" spans="1:16" ht="15.75" customHeight="1">
      <c r="A26" s="73"/>
      <c r="B26" s="15"/>
      <c r="C26" s="15" t="s">
        <v>90</v>
      </c>
      <c r="D26" s="73" t="s">
        <v>81</v>
      </c>
      <c r="E26" s="15">
        <v>1</v>
      </c>
      <c r="F26" s="74">
        <v>2731</v>
      </c>
      <c r="G26" s="15">
        <v>4.2699999999999996</v>
      </c>
      <c r="H26" s="74">
        <f>F26*G26</f>
        <v>11661.369999999999</v>
      </c>
      <c r="I26" s="15"/>
      <c r="J26" s="15"/>
      <c r="K26" s="15">
        <v>5.6</v>
      </c>
      <c r="L26" s="74">
        <f>F26*K26</f>
        <v>15293.599999999999</v>
      </c>
      <c r="M26" s="74">
        <f>(F26+H26+L26)*70%</f>
        <v>20780.178999999996</v>
      </c>
      <c r="N26" s="74">
        <f>(F26+H26+L26)*50%</f>
        <v>14842.984999999999</v>
      </c>
      <c r="O26" s="74">
        <f>(F26+H26+L26+M26+N26)*E26+0.01</f>
        <v>65309.143999999993</v>
      </c>
      <c r="P26" s="15"/>
    </row>
    <row r="27" spans="1:16">
      <c r="A27" s="7"/>
      <c r="B27" s="7"/>
      <c r="C27" s="7"/>
      <c r="D27" s="15" t="s">
        <v>19</v>
      </c>
      <c r="E27" s="75">
        <f>E26</f>
        <v>1</v>
      </c>
      <c r="F27" s="77">
        <f>F26</f>
        <v>2731</v>
      </c>
      <c r="G27" s="76" t="s">
        <v>55</v>
      </c>
      <c r="H27" s="77">
        <f>H26</f>
        <v>11661.369999999999</v>
      </c>
      <c r="I27" s="75"/>
      <c r="J27" s="75"/>
      <c r="K27" s="76" t="s">
        <v>55</v>
      </c>
      <c r="L27" s="77">
        <f>L26</f>
        <v>15293.599999999999</v>
      </c>
      <c r="M27" s="77">
        <f>M26</f>
        <v>20780.178999999996</v>
      </c>
      <c r="N27" s="77">
        <f>N26</f>
        <v>14842.984999999999</v>
      </c>
      <c r="O27" s="77">
        <f>O26</f>
        <v>65309.143999999993</v>
      </c>
      <c r="P27" s="15"/>
    </row>
    <row r="29" spans="1:16">
      <c r="A29" s="6" t="s">
        <v>57</v>
      </c>
      <c r="B29" s="6"/>
      <c r="C29" s="6"/>
      <c r="D29" s="6"/>
      <c r="E29" s="6"/>
      <c r="F29" s="59" t="s">
        <v>56</v>
      </c>
      <c r="G29" s="59"/>
      <c r="H29" s="59"/>
      <c r="I29" s="59"/>
      <c r="J29" s="6"/>
      <c r="K29" s="59"/>
      <c r="L29" s="59"/>
      <c r="M29" s="6"/>
      <c r="N29" s="59" t="s">
        <v>58</v>
      </c>
      <c r="O29" s="59"/>
    </row>
    <row r="30" spans="1:16">
      <c r="A30" s="6"/>
      <c r="B30" s="6"/>
      <c r="C30" s="6"/>
      <c r="D30" s="6"/>
      <c r="E30" s="6"/>
      <c r="F30" s="6"/>
      <c r="G30" s="6"/>
      <c r="H30" s="6" t="s">
        <v>16</v>
      </c>
      <c r="I30" s="6"/>
      <c r="J30" s="6"/>
      <c r="K30" s="6" t="s">
        <v>17</v>
      </c>
      <c r="L30" s="6"/>
      <c r="M30" s="6"/>
      <c r="N30" s="6" t="s">
        <v>18</v>
      </c>
      <c r="O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>
      <c r="A32" s="6" t="s">
        <v>57</v>
      </c>
      <c r="B32" s="6"/>
      <c r="C32" s="6"/>
      <c r="D32" s="6"/>
      <c r="E32" s="6"/>
      <c r="F32" s="59" t="s">
        <v>75</v>
      </c>
      <c r="G32" s="59"/>
      <c r="H32" s="59"/>
      <c r="I32" s="59"/>
      <c r="J32" s="6"/>
      <c r="K32" s="59"/>
      <c r="L32" s="59"/>
      <c r="M32" s="6"/>
      <c r="N32" s="59" t="s">
        <v>74</v>
      </c>
      <c r="O32" s="59"/>
    </row>
    <row r="33" spans="1:15">
      <c r="A33" s="6"/>
      <c r="B33" s="6"/>
      <c r="C33" s="6"/>
      <c r="D33" s="6"/>
      <c r="E33" s="6"/>
      <c r="F33" s="6"/>
      <c r="G33" s="6"/>
      <c r="H33" s="6" t="s">
        <v>16</v>
      </c>
      <c r="I33" s="6"/>
      <c r="J33" s="6"/>
      <c r="K33" s="6" t="s">
        <v>17</v>
      </c>
      <c r="L33" s="6"/>
      <c r="M33" s="6"/>
      <c r="N33" s="6" t="s">
        <v>18</v>
      </c>
      <c r="O33" s="6"/>
    </row>
  </sheetData>
  <mergeCells count="18">
    <mergeCell ref="O22:O24"/>
    <mergeCell ref="P22:P24"/>
    <mergeCell ref="A11:H11"/>
    <mergeCell ref="A12:H12"/>
    <mergeCell ref="A15:D15"/>
    <mergeCell ref="A17:H17"/>
    <mergeCell ref="G23:H23"/>
    <mergeCell ref="A22:B23"/>
    <mergeCell ref="D22:D24"/>
    <mergeCell ref="E22:E24"/>
    <mergeCell ref="F22:F24"/>
    <mergeCell ref="G22:N22"/>
    <mergeCell ref="A16:J16"/>
    <mergeCell ref="I23:J23"/>
    <mergeCell ref="K23:L23"/>
    <mergeCell ref="C22:C24"/>
    <mergeCell ref="M23:M24"/>
    <mergeCell ref="N23:N24"/>
  </mergeCells>
  <pageMargins left="0.31496062992125984" right="0.39370078740157483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topLeftCell="A13" workbookViewId="0">
      <selection activeCell="D33" sqref="D33"/>
    </sheetView>
  </sheetViews>
  <sheetFormatPr defaultRowHeight="14.4"/>
  <cols>
    <col min="1" max="1" width="11.6640625" customWidth="1"/>
    <col min="4" max="4" width="12.5546875" customWidth="1"/>
    <col min="5" max="5" width="14.109375" customWidth="1"/>
    <col min="8" max="8" width="12.5546875" customWidth="1"/>
    <col min="9" max="9" width="10.5546875" customWidth="1"/>
    <col min="10" max="10" width="8" customWidth="1"/>
    <col min="14" max="14" width="6.109375" customWidth="1"/>
    <col min="16" max="16" width="6.44140625" customWidth="1"/>
    <col min="18" max="18" width="7.5546875" customWidth="1"/>
    <col min="20" max="20" width="11.5546875" customWidth="1"/>
    <col min="21" max="21" width="12.6640625" customWidth="1"/>
    <col min="22" max="22" width="10.5546875" customWidth="1"/>
  </cols>
  <sheetData>
    <row r="1" spans="1:2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28"/>
      <c r="V1" s="128"/>
      <c r="W1" s="5"/>
    </row>
    <row r="2" spans="1:2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 t="s">
        <v>60</v>
      </c>
      <c r="T2" s="2"/>
      <c r="U2" s="2"/>
      <c r="V2" s="2"/>
      <c r="W2" s="2"/>
    </row>
    <row r="3" spans="1:2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25" t="s">
        <v>92</v>
      </c>
      <c r="U3" s="129"/>
      <c r="V3" s="129"/>
      <c r="W3" s="129"/>
    </row>
    <row r="4" spans="1:2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4"/>
      <c r="U4" s="65"/>
      <c r="V4" s="65"/>
      <c r="W4" s="65"/>
    </row>
    <row r="5" spans="1:2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 t="s">
        <v>49</v>
      </c>
      <c r="U5" s="5"/>
      <c r="V5" s="65"/>
      <c r="W5" s="65"/>
    </row>
    <row r="6" spans="1:2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6" t="s">
        <v>50</v>
      </c>
      <c r="V6" s="65"/>
      <c r="W6" s="65"/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5"/>
      <c r="T7" s="5" t="s">
        <v>51</v>
      </c>
      <c r="U7" s="5"/>
      <c r="V7" s="5"/>
      <c r="W7" s="5"/>
    </row>
    <row r="8" spans="1:23">
      <c r="A8" s="5"/>
      <c r="B8" s="5"/>
      <c r="C8" s="5"/>
      <c r="D8" s="5"/>
      <c r="E8" s="5"/>
      <c r="F8" s="5"/>
      <c r="G8" s="5"/>
      <c r="H8" s="5"/>
      <c r="I8" s="5"/>
      <c r="J8" s="5"/>
      <c r="K8" s="16"/>
      <c r="L8" s="16"/>
      <c r="M8" s="16"/>
      <c r="N8" s="16"/>
      <c r="O8" s="16"/>
      <c r="P8" s="16"/>
      <c r="Q8" s="16"/>
      <c r="R8" s="16"/>
      <c r="S8" s="16"/>
      <c r="T8" s="5"/>
      <c r="U8" s="5"/>
      <c r="V8" s="31"/>
      <c r="W8" s="18" t="s">
        <v>0</v>
      </c>
    </row>
    <row r="9" spans="1:2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30" t="s">
        <v>1</v>
      </c>
      <c r="V9" s="130"/>
      <c r="W9" s="18">
        <v>301017</v>
      </c>
    </row>
    <row r="10" spans="1:23" ht="16.2">
      <c r="A10" s="131" t="s">
        <v>53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0" t="s">
        <v>2</v>
      </c>
      <c r="V10" s="130"/>
      <c r="W10" s="21">
        <v>79543258</v>
      </c>
    </row>
    <row r="11" spans="1:23">
      <c r="A11" s="97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24"/>
      <c r="V11" s="5"/>
      <c r="W11" s="5"/>
    </row>
    <row r="12" spans="1:2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3"/>
      <c r="U12" s="24"/>
      <c r="V12" s="5"/>
      <c r="W12" s="5"/>
    </row>
    <row r="13" spans="1:23" ht="23.25" customHeight="1">
      <c r="A13" s="5"/>
      <c r="B13" s="5"/>
      <c r="C13" s="5"/>
      <c r="D13" s="5"/>
      <c r="E13" s="5"/>
      <c r="F13" s="5"/>
      <c r="G13" s="5"/>
      <c r="H13" s="38" t="s">
        <v>3</v>
      </c>
      <c r="I13" s="38" t="s">
        <v>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.399999999999999">
      <c r="A14" s="5"/>
      <c r="B14" s="5"/>
      <c r="C14" s="5"/>
      <c r="D14" s="136" t="s">
        <v>22</v>
      </c>
      <c r="E14" s="136"/>
      <c r="F14" s="136"/>
      <c r="G14" s="137"/>
      <c r="H14" s="18">
        <v>1</v>
      </c>
      <c r="I14" s="27"/>
      <c r="J14" s="5"/>
      <c r="K14" s="5"/>
      <c r="L14" s="5"/>
      <c r="M14" s="125"/>
      <c r="N14" s="125"/>
      <c r="O14" s="5"/>
      <c r="P14" s="5"/>
      <c r="Q14" s="5"/>
      <c r="R14" s="5"/>
      <c r="S14" s="5"/>
      <c r="T14" s="5"/>
      <c r="U14" s="5"/>
      <c r="V14" s="5"/>
      <c r="W14" s="5"/>
    </row>
    <row r="15" spans="1:23" ht="15.6">
      <c r="A15" s="5"/>
      <c r="B15" s="39"/>
      <c r="C15" s="39"/>
      <c r="D15" s="101" t="s">
        <v>33</v>
      </c>
      <c r="E15" s="101"/>
      <c r="F15" s="101"/>
      <c r="G15" s="101"/>
      <c r="H15" s="3"/>
      <c r="I15" s="5"/>
      <c r="J15" s="5"/>
      <c r="K15" s="5"/>
      <c r="L15" s="5"/>
      <c r="M15" s="40"/>
      <c r="N15" s="40"/>
      <c r="O15" s="40"/>
      <c r="P15" s="40"/>
      <c r="Q15" s="40"/>
      <c r="R15" s="40"/>
      <c r="S15" s="40"/>
      <c r="T15" s="4"/>
      <c r="U15" s="4"/>
      <c r="V15" s="4"/>
      <c r="W15" s="4"/>
    </row>
    <row r="16" spans="1:23" ht="15.6">
      <c r="A16" s="5"/>
      <c r="B16" s="5"/>
      <c r="C16" s="5"/>
      <c r="D16" s="47" t="s">
        <v>77</v>
      </c>
      <c r="E16" s="47"/>
      <c r="F16" s="47"/>
      <c r="G16" s="47"/>
      <c r="H16" s="47"/>
      <c r="I16" s="39"/>
      <c r="J16" s="39"/>
      <c r="K16" s="5"/>
      <c r="L16" s="41"/>
      <c r="M16" s="41"/>
      <c r="N16" s="41"/>
      <c r="O16" s="41"/>
      <c r="P16" s="41"/>
      <c r="Q16" s="41"/>
      <c r="R16" s="41"/>
      <c r="S16" s="41"/>
      <c r="T16" s="4"/>
      <c r="U16" s="4"/>
      <c r="V16" s="4"/>
      <c r="W16" s="4"/>
    </row>
    <row r="17" spans="1:23" ht="15.6">
      <c r="A17" s="5"/>
      <c r="B17" s="5"/>
      <c r="C17" s="5"/>
      <c r="D17" s="47"/>
      <c r="E17" s="47"/>
      <c r="F17" s="47"/>
      <c r="G17" s="47"/>
      <c r="H17" s="47"/>
      <c r="I17" s="39"/>
      <c r="J17" s="39"/>
      <c r="K17" s="5"/>
      <c r="L17" s="41"/>
      <c r="M17" s="41"/>
      <c r="N17" s="41"/>
      <c r="O17" s="41"/>
      <c r="P17" s="41"/>
      <c r="Q17" s="41"/>
      <c r="R17" s="3"/>
      <c r="S17" s="63" t="s">
        <v>44</v>
      </c>
      <c r="T17" s="5"/>
      <c r="U17" s="5"/>
      <c r="V17" s="5"/>
      <c r="W17" s="5"/>
    </row>
    <row r="18" spans="1:23" ht="15.6">
      <c r="A18" s="5"/>
      <c r="B18" s="5"/>
      <c r="C18" s="5"/>
      <c r="D18" s="47"/>
      <c r="E18" s="47"/>
      <c r="F18" s="47"/>
      <c r="G18" s="47"/>
      <c r="H18" s="47"/>
      <c r="I18" s="39"/>
      <c r="J18" s="39"/>
      <c r="K18" s="5"/>
      <c r="L18" s="41"/>
      <c r="M18" s="41"/>
      <c r="N18" s="41"/>
      <c r="O18" s="41"/>
      <c r="P18" s="41"/>
      <c r="Q18" s="41"/>
      <c r="R18" s="3" t="s">
        <v>83</v>
      </c>
      <c r="S18" s="3"/>
      <c r="T18" s="5"/>
      <c r="U18" s="5"/>
      <c r="V18" s="5"/>
      <c r="W18" s="5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2"/>
      <c r="S19" s="5" t="s">
        <v>5</v>
      </c>
      <c r="T19" s="5"/>
      <c r="U19" s="43"/>
      <c r="V19" s="78">
        <v>3</v>
      </c>
      <c r="W19" s="5" t="s">
        <v>6</v>
      </c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42"/>
      <c r="S20" s="5"/>
      <c r="T20" s="5"/>
      <c r="U20" s="42"/>
      <c r="V20" s="42"/>
      <c r="W20" s="5"/>
    </row>
    <row r="21" spans="1:23" ht="15" customHeight="1">
      <c r="A21" s="104" t="s">
        <v>7</v>
      </c>
      <c r="B21" s="105"/>
      <c r="C21" s="117" t="s">
        <v>86</v>
      </c>
      <c r="D21" s="117" t="s">
        <v>45</v>
      </c>
      <c r="E21" s="133" t="s">
        <v>30</v>
      </c>
      <c r="F21" s="117" t="s">
        <v>31</v>
      </c>
      <c r="G21" s="117" t="s">
        <v>8</v>
      </c>
      <c r="H21" s="117" t="s">
        <v>46</v>
      </c>
      <c r="I21" s="111" t="s">
        <v>52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117" t="s">
        <v>47</v>
      </c>
      <c r="W21" s="117" t="s">
        <v>28</v>
      </c>
    </row>
    <row r="22" spans="1:23" ht="74.25" customHeight="1">
      <c r="A22" s="106"/>
      <c r="B22" s="107"/>
      <c r="C22" s="118"/>
      <c r="D22" s="120"/>
      <c r="E22" s="134"/>
      <c r="F22" s="120"/>
      <c r="G22" s="120"/>
      <c r="H22" s="120"/>
      <c r="I22" s="122" t="s">
        <v>40</v>
      </c>
      <c r="J22" s="132" t="s">
        <v>26</v>
      </c>
      <c r="K22" s="132"/>
      <c r="L22" s="123" t="s">
        <v>41</v>
      </c>
      <c r="M22" s="124"/>
      <c r="N22" s="122" t="s">
        <v>42</v>
      </c>
      <c r="O22" s="122"/>
      <c r="P22" s="123" t="s">
        <v>43</v>
      </c>
      <c r="Q22" s="124"/>
      <c r="R22" s="122" t="s">
        <v>32</v>
      </c>
      <c r="S22" s="122"/>
      <c r="T22" s="117" t="s">
        <v>37</v>
      </c>
      <c r="U22" s="126" t="s">
        <v>11</v>
      </c>
      <c r="V22" s="120"/>
      <c r="W22" s="120"/>
    </row>
    <row r="23" spans="1:23" ht="29.25" customHeight="1">
      <c r="A23" s="32" t="s">
        <v>12</v>
      </c>
      <c r="B23" s="32" t="s">
        <v>13</v>
      </c>
      <c r="C23" s="119"/>
      <c r="D23" s="121"/>
      <c r="E23" s="135"/>
      <c r="F23" s="121"/>
      <c r="G23" s="121"/>
      <c r="H23" s="121"/>
      <c r="I23" s="122"/>
      <c r="J23" s="32" t="s">
        <v>29</v>
      </c>
      <c r="K23" s="32" t="s">
        <v>15</v>
      </c>
      <c r="L23" s="72" t="s">
        <v>14</v>
      </c>
      <c r="M23" s="32" t="s">
        <v>15</v>
      </c>
      <c r="N23" s="44" t="s">
        <v>14</v>
      </c>
      <c r="O23" s="32" t="s">
        <v>15</v>
      </c>
      <c r="P23" s="44" t="s">
        <v>14</v>
      </c>
      <c r="Q23" s="32" t="s">
        <v>15</v>
      </c>
      <c r="R23" s="32" t="s">
        <v>29</v>
      </c>
      <c r="S23" s="32" t="s">
        <v>15</v>
      </c>
      <c r="T23" s="121"/>
      <c r="U23" s="127"/>
      <c r="V23" s="121"/>
      <c r="W23" s="121"/>
    </row>
    <row r="24" spans="1:23">
      <c r="A24" s="45">
        <v>1</v>
      </c>
      <c r="B24" s="45">
        <v>2</v>
      </c>
      <c r="C24" s="45">
        <v>3</v>
      </c>
      <c r="D24" s="46">
        <v>4</v>
      </c>
      <c r="E24" s="46">
        <v>5</v>
      </c>
      <c r="F24" s="46">
        <v>6</v>
      </c>
      <c r="G24" s="46">
        <v>7</v>
      </c>
      <c r="H24" s="46">
        <v>8</v>
      </c>
      <c r="I24" s="46">
        <v>9</v>
      </c>
      <c r="J24" s="46">
        <v>10</v>
      </c>
      <c r="K24" s="46">
        <v>11</v>
      </c>
      <c r="L24" s="46">
        <v>12</v>
      </c>
      <c r="M24" s="46">
        <v>13</v>
      </c>
      <c r="N24" s="46">
        <v>14</v>
      </c>
      <c r="O24" s="46">
        <v>15</v>
      </c>
      <c r="P24" s="46">
        <v>16</v>
      </c>
      <c r="Q24" s="46">
        <v>17</v>
      </c>
      <c r="R24" s="46">
        <v>18</v>
      </c>
      <c r="S24" s="46">
        <v>19</v>
      </c>
      <c r="T24" s="46">
        <v>20</v>
      </c>
      <c r="U24" s="46">
        <v>21</v>
      </c>
      <c r="V24" s="46">
        <v>22</v>
      </c>
      <c r="W24" s="46">
        <v>23</v>
      </c>
    </row>
    <row r="25" spans="1:23" ht="28.8">
      <c r="A25" s="79"/>
      <c r="B25" s="14"/>
      <c r="C25" s="14" t="s">
        <v>94</v>
      </c>
      <c r="D25" s="79" t="s">
        <v>61</v>
      </c>
      <c r="E25" s="14" t="s">
        <v>62</v>
      </c>
      <c r="F25" s="14" t="s">
        <v>63</v>
      </c>
      <c r="G25" s="14">
        <v>1</v>
      </c>
      <c r="H25" s="80">
        <v>1953</v>
      </c>
      <c r="I25" s="80">
        <v>1060</v>
      </c>
      <c r="J25" s="14">
        <v>4.22</v>
      </c>
      <c r="K25" s="80">
        <f>H25*J25</f>
        <v>8241.66</v>
      </c>
      <c r="L25" s="14">
        <v>75</v>
      </c>
      <c r="M25" s="80">
        <f>H25*L25%</f>
        <v>1464.75</v>
      </c>
      <c r="N25" s="14">
        <v>30</v>
      </c>
      <c r="O25" s="80">
        <f>H25*N25%</f>
        <v>585.9</v>
      </c>
      <c r="P25" s="14"/>
      <c r="Q25" s="80"/>
      <c r="R25" s="14">
        <v>2.4</v>
      </c>
      <c r="S25" s="80">
        <f>H25*R25</f>
        <v>4687.2</v>
      </c>
      <c r="T25" s="80">
        <f>(H25+I25+K25+M25+O25+S25)*70%</f>
        <v>12594.756999999998</v>
      </c>
      <c r="U25" s="80">
        <f>(H25+I25+K25+M25+O25+S25)*50%</f>
        <v>8996.2549999999992</v>
      </c>
      <c r="V25" s="80">
        <f>(H25+I25+K25+M25+O25+S25+T25+U25)*G25+0.01</f>
        <v>39583.531999999999</v>
      </c>
      <c r="W25" s="14"/>
    </row>
    <row r="26" spans="1:23" ht="28.8">
      <c r="A26" s="79"/>
      <c r="B26" s="14"/>
      <c r="C26" s="14" t="s">
        <v>95</v>
      </c>
      <c r="D26" s="79" t="s">
        <v>61</v>
      </c>
      <c r="E26" s="14" t="s">
        <v>62</v>
      </c>
      <c r="F26" s="14" t="s">
        <v>63</v>
      </c>
      <c r="G26" s="14">
        <v>1</v>
      </c>
      <c r="H26" s="80">
        <v>1953</v>
      </c>
      <c r="I26" s="80">
        <v>1060</v>
      </c>
      <c r="J26" s="14">
        <v>4.22</v>
      </c>
      <c r="K26" s="80">
        <f t="shared" ref="K26:K27" si="0">H26*J26</f>
        <v>8241.66</v>
      </c>
      <c r="L26" s="14">
        <v>75</v>
      </c>
      <c r="M26" s="80">
        <f t="shared" ref="M26:M27" si="1">H26*L26%</f>
        <v>1464.75</v>
      </c>
      <c r="N26" s="14">
        <v>30</v>
      </c>
      <c r="O26" s="80">
        <f t="shared" ref="O26:O27" si="2">H26*N26%</f>
        <v>585.9</v>
      </c>
      <c r="P26" s="14"/>
      <c r="Q26" s="80"/>
      <c r="R26" s="14">
        <v>2.4</v>
      </c>
      <c r="S26" s="80">
        <f t="shared" ref="S26:S27" si="3">H26*R26</f>
        <v>4687.2</v>
      </c>
      <c r="T26" s="80">
        <f t="shared" ref="T26:T27" si="4">(H26+I26+K26+M26+O26+S26)*70%</f>
        <v>12594.756999999998</v>
      </c>
      <c r="U26" s="80">
        <f t="shared" ref="U26:U27" si="5">(H26+I26+K26+M26+O26+S26)*50%</f>
        <v>8996.2549999999992</v>
      </c>
      <c r="V26" s="80">
        <f>(H26+I26+K26+M26+O26+S26+T26+U26)*G26+0.01</f>
        <v>39583.531999999999</v>
      </c>
      <c r="W26" s="14"/>
    </row>
    <row r="27" spans="1:23" ht="28.8">
      <c r="A27" s="79"/>
      <c r="B27" s="14"/>
      <c r="C27" s="14" t="s">
        <v>95</v>
      </c>
      <c r="D27" s="79" t="s">
        <v>56</v>
      </c>
      <c r="E27" s="14" t="s">
        <v>62</v>
      </c>
      <c r="F27" s="14" t="s">
        <v>63</v>
      </c>
      <c r="G27" s="14">
        <v>1</v>
      </c>
      <c r="H27" s="80">
        <v>1927</v>
      </c>
      <c r="I27" s="80">
        <v>1060</v>
      </c>
      <c r="J27" s="14">
        <v>4.22</v>
      </c>
      <c r="K27" s="80">
        <f t="shared" si="0"/>
        <v>8131.94</v>
      </c>
      <c r="L27" s="14">
        <v>65</v>
      </c>
      <c r="M27" s="80">
        <f t="shared" si="1"/>
        <v>1252.55</v>
      </c>
      <c r="N27" s="14">
        <v>30</v>
      </c>
      <c r="O27" s="80">
        <f t="shared" si="2"/>
        <v>578.1</v>
      </c>
      <c r="P27" s="14"/>
      <c r="Q27" s="80"/>
      <c r="R27" s="14">
        <v>2.2000000000000002</v>
      </c>
      <c r="S27" s="80">
        <f t="shared" si="3"/>
        <v>4239.4000000000005</v>
      </c>
      <c r="T27" s="80">
        <f t="shared" si="4"/>
        <v>12032.292999999998</v>
      </c>
      <c r="U27" s="80">
        <f t="shared" si="5"/>
        <v>8594.494999999999</v>
      </c>
      <c r="V27" s="80">
        <f t="shared" ref="V27" si="6">(H27+I27+K27+M27+O27+S27+T27+U27)*G27</f>
        <v>37815.777999999991</v>
      </c>
      <c r="W27" s="14"/>
    </row>
    <row r="28" spans="1:23">
      <c r="A28" s="13"/>
      <c r="B28" s="13"/>
      <c r="C28" s="13"/>
      <c r="D28" s="75" t="s">
        <v>19</v>
      </c>
      <c r="E28" s="81"/>
      <c r="F28" s="81"/>
      <c r="G28" s="81">
        <v>3</v>
      </c>
      <c r="H28" s="82">
        <f>H25+H26+H27</f>
        <v>5833</v>
      </c>
      <c r="I28" s="82">
        <f>I25+I26+I27</f>
        <v>3180</v>
      </c>
      <c r="J28" s="83" t="s">
        <v>55</v>
      </c>
      <c r="K28" s="82">
        <f>K25+K26+K27</f>
        <v>24615.26</v>
      </c>
      <c r="L28" s="83" t="s">
        <v>55</v>
      </c>
      <c r="M28" s="82">
        <f>M25+M26+M27</f>
        <v>4182.05</v>
      </c>
      <c r="N28" s="83" t="s">
        <v>55</v>
      </c>
      <c r="O28" s="82">
        <f>O25+O26+O27</f>
        <v>1749.9</v>
      </c>
      <c r="P28" s="81"/>
      <c r="Q28" s="82">
        <f>Q25+Q26+Q27</f>
        <v>0</v>
      </c>
      <c r="R28" s="83" t="s">
        <v>55</v>
      </c>
      <c r="S28" s="82">
        <f>S25+S26+S27</f>
        <v>13613.8</v>
      </c>
      <c r="T28" s="82">
        <f>T25+T26+T27</f>
        <v>37221.806999999993</v>
      </c>
      <c r="U28" s="82">
        <f>U25+U26+U27+0.02</f>
        <v>26587.024999999998</v>
      </c>
      <c r="V28" s="82">
        <f>V25+V26+V27</f>
        <v>116982.84199999999</v>
      </c>
      <c r="W28" s="81"/>
    </row>
    <row r="29" spans="1:2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>
      <c r="D30" s="6" t="s">
        <v>57</v>
      </c>
      <c r="E30" s="6"/>
      <c r="F30" s="6"/>
      <c r="G30" s="6"/>
      <c r="H30" s="59" t="s">
        <v>56</v>
      </c>
      <c r="I30" s="59"/>
      <c r="J30" s="59"/>
      <c r="K30" s="59"/>
      <c r="L30" s="6"/>
      <c r="M30" s="59"/>
      <c r="N30" s="59"/>
      <c r="O30" s="6"/>
      <c r="P30" s="59" t="s">
        <v>58</v>
      </c>
      <c r="Q30" s="59"/>
      <c r="R30" s="60"/>
    </row>
    <row r="31" spans="1:23">
      <c r="D31" s="6"/>
      <c r="E31" s="6"/>
      <c r="F31" s="6"/>
      <c r="G31" s="6"/>
      <c r="H31" s="6"/>
      <c r="I31" s="6"/>
      <c r="J31" s="6" t="s">
        <v>16</v>
      </c>
      <c r="K31" s="6"/>
      <c r="L31" s="6"/>
      <c r="M31" s="6" t="s">
        <v>17</v>
      </c>
      <c r="N31" s="6"/>
      <c r="O31" s="6"/>
      <c r="P31" s="6" t="s">
        <v>18</v>
      </c>
      <c r="Q31" s="6"/>
      <c r="R31" s="60"/>
    </row>
    <row r="32" spans="1:23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0"/>
    </row>
    <row r="33" spans="4:18">
      <c r="D33" s="6" t="s">
        <v>57</v>
      </c>
      <c r="E33" s="6"/>
      <c r="F33" s="6"/>
      <c r="G33" s="6"/>
      <c r="H33" s="59" t="s">
        <v>73</v>
      </c>
      <c r="I33" s="59"/>
      <c r="J33" s="59"/>
      <c r="K33" s="59"/>
      <c r="L33" s="6"/>
      <c r="M33" s="59"/>
      <c r="N33" s="59"/>
      <c r="O33" s="6"/>
      <c r="P33" s="59" t="s">
        <v>74</v>
      </c>
      <c r="Q33" s="59"/>
      <c r="R33" s="60"/>
    </row>
    <row r="34" spans="4:18">
      <c r="D34" s="6"/>
      <c r="E34" s="6"/>
      <c r="F34" s="6"/>
      <c r="G34" s="6"/>
      <c r="H34" s="6"/>
      <c r="I34" s="6"/>
      <c r="J34" s="6" t="s">
        <v>16</v>
      </c>
      <c r="K34" s="6"/>
      <c r="L34" s="6"/>
      <c r="M34" s="6" t="s">
        <v>17</v>
      </c>
      <c r="N34" s="6"/>
      <c r="O34" s="6"/>
      <c r="P34" s="6" t="s">
        <v>18</v>
      </c>
      <c r="Q34" s="6"/>
      <c r="R34" s="60"/>
    </row>
  </sheetData>
  <mergeCells count="27">
    <mergeCell ref="U1:V1"/>
    <mergeCell ref="W21:W23"/>
    <mergeCell ref="T3:W3"/>
    <mergeCell ref="U9:V9"/>
    <mergeCell ref="A10:T10"/>
    <mergeCell ref="U10:V10"/>
    <mergeCell ref="A11:T11"/>
    <mergeCell ref="I22:I23"/>
    <mergeCell ref="J22:K22"/>
    <mergeCell ref="D21:D23"/>
    <mergeCell ref="E21:E23"/>
    <mergeCell ref="F21:F23"/>
    <mergeCell ref="G21:G23"/>
    <mergeCell ref="H21:H23"/>
    <mergeCell ref="I21:U21"/>
    <mergeCell ref="D14:G14"/>
    <mergeCell ref="M14:N14"/>
    <mergeCell ref="D15:G15"/>
    <mergeCell ref="U22:U23"/>
    <mergeCell ref="A21:B22"/>
    <mergeCell ref="C21:C23"/>
    <mergeCell ref="L22:M22"/>
    <mergeCell ref="V21:V23"/>
    <mergeCell ref="N22:O22"/>
    <mergeCell ref="P22:Q22"/>
    <mergeCell ref="R22:S22"/>
    <mergeCell ref="T22:T23"/>
  </mergeCells>
  <pageMargins left="0.31496062992125984" right="0.39370078740157483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opLeftCell="A4" zoomScale="94" zoomScaleNormal="94" workbookViewId="0">
      <selection activeCell="C37" sqref="C37"/>
    </sheetView>
  </sheetViews>
  <sheetFormatPr defaultRowHeight="14.4"/>
  <cols>
    <col min="1" max="1" width="17.5546875" customWidth="1"/>
    <col min="2" max="3" width="6.6640625" customWidth="1"/>
    <col min="4" max="4" width="14" customWidth="1"/>
    <col min="5" max="5" width="11.88671875" customWidth="1"/>
    <col min="6" max="6" width="12" customWidth="1"/>
    <col min="7" max="7" width="6.44140625" customWidth="1"/>
    <col min="8" max="8" width="10.109375" bestFit="1" customWidth="1"/>
    <col min="9" max="9" width="6.5546875" customWidth="1"/>
    <col min="12" max="12" width="10.109375" bestFit="1" customWidth="1"/>
    <col min="13" max="13" width="12" customWidth="1"/>
    <col min="14" max="14" width="15.5546875" customWidth="1"/>
    <col min="15" max="15" width="11.5546875" customWidth="1"/>
    <col min="16" max="16" width="19.5546875" customWidth="1"/>
  </cols>
  <sheetData>
    <row r="1" spans="1:1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8"/>
      <c r="P1" s="128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64</v>
      </c>
      <c r="M2" s="2"/>
      <c r="N2" s="2"/>
      <c r="O2" s="2"/>
      <c r="P2" s="5"/>
    </row>
    <row r="3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25" t="s">
        <v>85</v>
      </c>
      <c r="N3" s="129"/>
      <c r="O3" s="129"/>
      <c r="P3" s="5"/>
    </row>
    <row r="4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4"/>
      <c r="N4" s="65"/>
      <c r="O4" s="65"/>
      <c r="P4" s="5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49</v>
      </c>
      <c r="P5" s="5"/>
      <c r="Q5" s="65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6" t="s">
        <v>50</v>
      </c>
      <c r="Q6" s="65"/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6"/>
      <c r="N7" s="5"/>
      <c r="O7" s="5" t="s">
        <v>51</v>
      </c>
      <c r="P7" s="5"/>
      <c r="Q7" s="5"/>
    </row>
    <row r="8" spans="1:17">
      <c r="A8" s="5"/>
      <c r="B8" s="5"/>
      <c r="C8" s="5"/>
      <c r="D8" s="5"/>
      <c r="E8" s="5"/>
      <c r="F8" s="5"/>
      <c r="G8" s="5"/>
      <c r="H8" s="5"/>
      <c r="I8" s="16"/>
      <c r="J8" s="16"/>
      <c r="K8" s="16"/>
      <c r="L8" s="16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16"/>
      <c r="J9" s="16"/>
      <c r="K9" s="16"/>
      <c r="L9" s="16"/>
      <c r="M9" s="5"/>
      <c r="N9" s="5"/>
      <c r="O9" s="31"/>
      <c r="P9" s="21" t="s">
        <v>0</v>
      </c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8" t="s">
        <v>1</v>
      </c>
      <c r="P10" s="21">
        <v>301017</v>
      </c>
    </row>
    <row r="11" spans="1:17" ht="15.6">
      <c r="A11" s="96" t="s">
        <v>53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5"/>
      <c r="O11" s="48" t="s">
        <v>2</v>
      </c>
      <c r="P11" s="21">
        <v>79543258</v>
      </c>
    </row>
    <row r="12" spans="1:17" ht="15.6">
      <c r="A12" s="57"/>
      <c r="B12" s="57"/>
      <c r="C12" s="57"/>
      <c r="D12" s="57"/>
      <c r="E12" s="58"/>
      <c r="F12" s="58" t="s">
        <v>21</v>
      </c>
      <c r="G12" s="58"/>
      <c r="H12" s="58"/>
      <c r="I12" s="57"/>
      <c r="J12" s="57"/>
      <c r="K12" s="57"/>
      <c r="L12" s="57"/>
      <c r="M12" s="57"/>
      <c r="N12" s="5"/>
      <c r="O12" s="48"/>
      <c r="P12" s="56"/>
    </row>
    <row r="13" spans="1:17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24"/>
      <c r="O13" s="5"/>
      <c r="P13" s="5"/>
    </row>
    <row r="14" spans="1:17">
      <c r="A14" s="5"/>
      <c r="B14" s="5"/>
      <c r="C14" s="5"/>
      <c r="D14" s="5"/>
      <c r="E14" s="5"/>
      <c r="F14" s="38" t="s">
        <v>3</v>
      </c>
      <c r="G14" s="139" t="s">
        <v>4</v>
      </c>
      <c r="H14" s="140"/>
      <c r="I14" s="5"/>
      <c r="J14" s="5"/>
      <c r="K14" s="5"/>
      <c r="L14" s="5"/>
      <c r="M14" s="5"/>
      <c r="N14" s="5"/>
      <c r="O14" s="5"/>
      <c r="P14" s="5"/>
    </row>
    <row r="15" spans="1:17" ht="17.399999999999999">
      <c r="A15" s="136" t="s">
        <v>22</v>
      </c>
      <c r="B15" s="136"/>
      <c r="C15" s="136"/>
      <c r="D15" s="136"/>
      <c r="E15" s="137"/>
      <c r="F15" s="18">
        <v>1</v>
      </c>
      <c r="G15" s="141"/>
      <c r="H15" s="141"/>
      <c r="I15" s="49"/>
      <c r="J15" s="5"/>
      <c r="K15" s="5"/>
      <c r="L15" s="5"/>
      <c r="M15" s="5"/>
      <c r="N15" s="5"/>
      <c r="O15" s="5"/>
      <c r="P15" s="5"/>
    </row>
    <row r="16" spans="1:17">
      <c r="A16" s="142" t="s">
        <v>38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5"/>
    </row>
    <row r="17" spans="1:18" ht="15.6">
      <c r="A17" s="5"/>
      <c r="B17" s="5"/>
      <c r="C17" s="5"/>
      <c r="D17" s="1" t="s">
        <v>78</v>
      </c>
      <c r="E17" s="36"/>
      <c r="F17" s="36"/>
      <c r="G17" s="36"/>
      <c r="H17" s="37"/>
      <c r="I17" s="41"/>
      <c r="J17" s="41"/>
      <c r="K17" s="41"/>
      <c r="L17" s="41"/>
      <c r="M17" s="4"/>
      <c r="N17" s="4"/>
      <c r="O17" s="4"/>
      <c r="P17" s="5"/>
    </row>
    <row r="18" spans="1:18" ht="15.6">
      <c r="A18" s="5"/>
      <c r="B18" s="5"/>
      <c r="C18" s="5"/>
      <c r="D18" s="1"/>
      <c r="E18" s="36"/>
      <c r="F18" s="36"/>
      <c r="G18" s="36"/>
      <c r="H18" s="62"/>
      <c r="I18" s="41"/>
      <c r="J18" s="41"/>
      <c r="K18" s="41"/>
      <c r="L18" s="41"/>
      <c r="M18" s="3"/>
      <c r="N18" s="63" t="s">
        <v>44</v>
      </c>
      <c r="O18" s="5"/>
      <c r="P18" s="5"/>
      <c r="Q18" s="5"/>
      <c r="R18" s="5"/>
    </row>
    <row r="19" spans="1:18" ht="15.6">
      <c r="A19" s="5"/>
      <c r="B19" s="5"/>
      <c r="C19" s="5"/>
      <c r="D19" s="1"/>
      <c r="E19" s="36"/>
      <c r="F19" s="36"/>
      <c r="G19" s="36"/>
      <c r="H19" s="62"/>
      <c r="I19" s="41"/>
      <c r="J19" s="41"/>
      <c r="K19" s="41"/>
      <c r="L19" s="41"/>
      <c r="M19" s="3" t="s">
        <v>84</v>
      </c>
      <c r="N19" s="3"/>
      <c r="O19" s="5"/>
      <c r="P19" s="5"/>
      <c r="Q19" s="5"/>
      <c r="R19" s="5"/>
    </row>
    <row r="20" spans="1:18">
      <c r="A20" s="5"/>
      <c r="B20" s="5"/>
      <c r="C20" s="5"/>
      <c r="D20" s="5"/>
      <c r="E20" s="5"/>
      <c r="F20" s="5"/>
      <c r="G20" s="5"/>
      <c r="H20" s="5"/>
      <c r="I20" s="4"/>
      <c r="J20" s="5"/>
      <c r="K20" s="8"/>
      <c r="M20" s="9" t="s">
        <v>5</v>
      </c>
      <c r="N20" s="10"/>
      <c r="O20" s="10">
        <v>3</v>
      </c>
      <c r="P20" s="9" t="s">
        <v>6</v>
      </c>
    </row>
    <row r="21" spans="1:18">
      <c r="A21" s="5"/>
      <c r="B21" s="5"/>
      <c r="C21" s="5"/>
      <c r="D21" s="5"/>
      <c r="E21" s="5"/>
      <c r="F21" s="5"/>
      <c r="G21" s="5"/>
      <c r="H21" s="5"/>
      <c r="I21" s="4"/>
      <c r="J21" s="4"/>
      <c r="K21" s="9"/>
      <c r="L21" s="9"/>
      <c r="M21" s="9"/>
      <c r="N21" s="11"/>
      <c r="O21" s="11"/>
      <c r="P21" s="9"/>
    </row>
    <row r="22" spans="1:18">
      <c r="A22" s="143" t="s">
        <v>7</v>
      </c>
      <c r="B22" s="144"/>
      <c r="C22" s="108" t="s">
        <v>86</v>
      </c>
      <c r="D22" s="108" t="s">
        <v>45</v>
      </c>
      <c r="E22" s="108" t="s">
        <v>8</v>
      </c>
      <c r="F22" s="108" t="s">
        <v>46</v>
      </c>
      <c r="G22" s="111" t="s">
        <v>9</v>
      </c>
      <c r="H22" s="112"/>
      <c r="I22" s="112"/>
      <c r="J22" s="112"/>
      <c r="K22" s="112"/>
      <c r="L22" s="112"/>
      <c r="M22" s="112"/>
      <c r="N22" s="113"/>
      <c r="O22" s="108" t="s">
        <v>48</v>
      </c>
      <c r="P22" s="147" t="s">
        <v>10</v>
      </c>
    </row>
    <row r="23" spans="1:18" ht="43.5" customHeight="1">
      <c r="A23" s="145"/>
      <c r="B23" s="146"/>
      <c r="C23" s="118"/>
      <c r="D23" s="109"/>
      <c r="E23" s="109"/>
      <c r="F23" s="109"/>
      <c r="G23" s="150" t="s">
        <v>34</v>
      </c>
      <c r="H23" s="151"/>
      <c r="I23" s="150" t="s">
        <v>35</v>
      </c>
      <c r="J23" s="151"/>
      <c r="K23" s="150" t="s">
        <v>36</v>
      </c>
      <c r="L23" s="152"/>
      <c r="M23" s="116" t="s">
        <v>37</v>
      </c>
      <c r="N23" s="108" t="s">
        <v>11</v>
      </c>
      <c r="O23" s="109"/>
      <c r="P23" s="148"/>
    </row>
    <row r="24" spans="1:18" ht="37.5" customHeight="1">
      <c r="A24" s="12" t="s">
        <v>12</v>
      </c>
      <c r="B24" s="12" t="s">
        <v>13</v>
      </c>
      <c r="C24" s="119"/>
      <c r="D24" s="110"/>
      <c r="E24" s="110"/>
      <c r="F24" s="110"/>
      <c r="G24" s="33" t="s">
        <v>14</v>
      </c>
      <c r="H24" s="33" t="s">
        <v>15</v>
      </c>
      <c r="I24" s="33" t="s">
        <v>14</v>
      </c>
      <c r="J24" s="33" t="s">
        <v>15</v>
      </c>
      <c r="K24" s="50" t="s">
        <v>14</v>
      </c>
      <c r="L24" s="50" t="s">
        <v>15</v>
      </c>
      <c r="M24" s="116"/>
      <c r="N24" s="110"/>
      <c r="O24" s="110"/>
      <c r="P24" s="149"/>
    </row>
    <row r="25" spans="1:18">
      <c r="A25" s="18">
        <v>1</v>
      </c>
      <c r="B25" s="18">
        <v>2</v>
      </c>
      <c r="C25" s="92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18">
        <v>12</v>
      </c>
      <c r="M25" s="18">
        <v>13</v>
      </c>
      <c r="N25" s="18">
        <v>14</v>
      </c>
      <c r="O25" s="18">
        <v>15</v>
      </c>
      <c r="P25" s="18">
        <v>16</v>
      </c>
    </row>
    <row r="26" spans="1:18" ht="15" customHeight="1">
      <c r="A26" s="51"/>
      <c r="B26" s="53"/>
      <c r="C26" s="53" t="s">
        <v>96</v>
      </c>
      <c r="D26" s="54" t="s">
        <v>65</v>
      </c>
      <c r="E26" s="51">
        <v>1</v>
      </c>
      <c r="F26" s="84">
        <v>3360</v>
      </c>
      <c r="G26" s="52">
        <v>100</v>
      </c>
      <c r="H26" s="84">
        <f>F26*G26%</f>
        <v>3360</v>
      </c>
      <c r="I26" s="52">
        <v>30</v>
      </c>
      <c r="J26" s="84">
        <f>F26*I26%</f>
        <v>1008</v>
      </c>
      <c r="K26" s="52">
        <v>80</v>
      </c>
      <c r="L26" s="84">
        <f>(F26+H26+J26)*K26%</f>
        <v>6182.4000000000005</v>
      </c>
      <c r="M26" s="84">
        <f>(F26+H26+J26+L26)*70%</f>
        <v>9737.2800000000007</v>
      </c>
      <c r="N26" s="84">
        <f>(F26+H26+J26+L26)*50%</f>
        <v>6955.2000000000007</v>
      </c>
      <c r="O26" s="85">
        <f>(F26+H26+J26+L26+M26+N26)*E26</f>
        <v>30602.880000000001</v>
      </c>
      <c r="P26" s="55" t="s">
        <v>57</v>
      </c>
    </row>
    <row r="27" spans="1:18" ht="15" customHeight="1">
      <c r="A27" s="51"/>
      <c r="B27" s="53"/>
      <c r="C27" s="53" t="s">
        <v>96</v>
      </c>
      <c r="D27" s="54" t="s">
        <v>65</v>
      </c>
      <c r="E27" s="51">
        <v>0.5</v>
      </c>
      <c r="F27" s="84">
        <v>3360</v>
      </c>
      <c r="G27" s="52">
        <v>100</v>
      </c>
      <c r="H27" s="84">
        <f>F27*G27%</f>
        <v>3360</v>
      </c>
      <c r="I27" s="52">
        <v>30</v>
      </c>
      <c r="J27" s="84">
        <f>F27*I27%</f>
        <v>1008</v>
      </c>
      <c r="K27" s="52">
        <v>80</v>
      </c>
      <c r="L27" s="84">
        <f>(F27+H27+J27)*K27%</f>
        <v>6182.4000000000005</v>
      </c>
      <c r="M27" s="84">
        <f>(F27+H27+J27+L27)*70%</f>
        <v>9737.2800000000007</v>
      </c>
      <c r="N27" s="84">
        <f>(F27+H27+J27+L27)*50%</f>
        <v>6955.2000000000007</v>
      </c>
      <c r="O27" s="85">
        <f>(F27+H27+J27+L27+M27+N27)*E27</f>
        <v>15301.44</v>
      </c>
      <c r="P27" s="55" t="s">
        <v>57</v>
      </c>
    </row>
    <row r="28" spans="1:18" ht="24.75" customHeight="1">
      <c r="A28" s="51"/>
      <c r="B28" s="53"/>
      <c r="C28" s="95" t="s">
        <v>97</v>
      </c>
      <c r="D28" s="54" t="s">
        <v>66</v>
      </c>
      <c r="E28" s="51">
        <v>0.5</v>
      </c>
      <c r="F28" s="84">
        <v>3360</v>
      </c>
      <c r="G28" s="52">
        <v>100</v>
      </c>
      <c r="H28" s="84">
        <f>F28*G28%</f>
        <v>3360</v>
      </c>
      <c r="I28" s="52">
        <v>30</v>
      </c>
      <c r="J28" s="84">
        <f>F28*I28%</f>
        <v>1008</v>
      </c>
      <c r="K28" s="52">
        <v>80</v>
      </c>
      <c r="L28" s="84">
        <f>(F28+H28+J28)*K28%</f>
        <v>6182.4000000000005</v>
      </c>
      <c r="M28" s="84">
        <f>(F28+H28+J28+L28)*70%</f>
        <v>9737.2800000000007</v>
      </c>
      <c r="N28" s="84">
        <f>(F28+H28+J28+L28)*50%</f>
        <v>6955.2000000000007</v>
      </c>
      <c r="O28" s="85">
        <f>(F28+H28+J28+L28+M28+N28)*E28</f>
        <v>15301.44</v>
      </c>
      <c r="P28" s="55" t="s">
        <v>57</v>
      </c>
    </row>
    <row r="29" spans="1:18" ht="15" customHeight="1">
      <c r="A29" s="51"/>
      <c r="B29" s="53"/>
      <c r="C29" s="94" t="s">
        <v>93</v>
      </c>
      <c r="D29" s="54" t="s">
        <v>71</v>
      </c>
      <c r="E29" s="51">
        <v>1</v>
      </c>
      <c r="F29" s="84">
        <v>2225</v>
      </c>
      <c r="G29" s="88">
        <v>134</v>
      </c>
      <c r="H29" s="84">
        <f>F29*G29%</f>
        <v>2981.5</v>
      </c>
      <c r="I29" s="52">
        <v>30</v>
      </c>
      <c r="J29" s="84">
        <f>F29*I29%</f>
        <v>667.5</v>
      </c>
      <c r="K29" s="52">
        <v>120</v>
      </c>
      <c r="L29" s="84">
        <f>(F29+H29+J29)*K29%</f>
        <v>7048.8</v>
      </c>
      <c r="M29" s="84">
        <f>(F29+H29+J29+L29)*70%</f>
        <v>9045.9599999999991</v>
      </c>
      <c r="N29" s="84">
        <f>(F29+H29+J29+L29)*50%</f>
        <v>6461.4</v>
      </c>
      <c r="O29" s="85">
        <f>(F29+H29+J29+L29+M29+N29)*E29</f>
        <v>28430.159999999996</v>
      </c>
      <c r="P29" s="55" t="s">
        <v>57</v>
      </c>
    </row>
    <row r="30" spans="1:18">
      <c r="A30" s="7"/>
      <c r="B30" s="7"/>
      <c r="C30" s="7"/>
      <c r="D30" s="75" t="s">
        <v>19</v>
      </c>
      <c r="E30" s="76">
        <f>E26+E27+E28+E29</f>
        <v>3</v>
      </c>
      <c r="F30" s="86">
        <f>F26+F27+F28+F29</f>
        <v>12305</v>
      </c>
      <c r="G30" s="76" t="s">
        <v>55</v>
      </c>
      <c r="H30" s="86">
        <f>H26+H27+H28+H29</f>
        <v>13061.5</v>
      </c>
      <c r="I30" s="76" t="s">
        <v>55</v>
      </c>
      <c r="J30" s="86">
        <f>J26+J27+J28+J29</f>
        <v>3691.5</v>
      </c>
      <c r="K30" s="76" t="s">
        <v>55</v>
      </c>
      <c r="L30" s="86">
        <f>L26+L27+L28+L29</f>
        <v>25596</v>
      </c>
      <c r="M30" s="86">
        <f>M26+M27+M28+M29</f>
        <v>38257.800000000003</v>
      </c>
      <c r="N30" s="86">
        <f>N26+N27+N28+N29</f>
        <v>27327</v>
      </c>
      <c r="O30" s="75">
        <f>O26+O27+O28+O29</f>
        <v>89635.92</v>
      </c>
      <c r="P30" s="15"/>
    </row>
    <row r="32" spans="1:18">
      <c r="A32" s="6" t="s">
        <v>57</v>
      </c>
      <c r="B32" s="6"/>
      <c r="C32" s="6"/>
      <c r="D32" s="6"/>
      <c r="E32" s="6"/>
      <c r="F32" s="59" t="s">
        <v>56</v>
      </c>
      <c r="G32" s="59"/>
      <c r="H32" s="59"/>
      <c r="I32" s="59"/>
      <c r="J32" s="6"/>
      <c r="K32" s="59"/>
      <c r="L32" s="59"/>
      <c r="M32" s="6"/>
      <c r="N32" s="59" t="s">
        <v>58</v>
      </c>
      <c r="O32" s="59"/>
    </row>
    <row r="33" spans="1:15">
      <c r="A33" s="6"/>
      <c r="B33" s="6"/>
      <c r="C33" s="6"/>
      <c r="D33" s="6"/>
      <c r="E33" s="6"/>
      <c r="F33" s="6"/>
      <c r="G33" s="6"/>
      <c r="H33" s="6" t="s">
        <v>16</v>
      </c>
      <c r="I33" s="6"/>
      <c r="J33" s="6"/>
      <c r="K33" s="6" t="s">
        <v>17</v>
      </c>
      <c r="L33" s="6"/>
      <c r="M33" s="6"/>
      <c r="N33" s="6" t="s">
        <v>18</v>
      </c>
      <c r="O33" s="6"/>
    </row>
    <row r="34" spans="1: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>
      <c r="A35" s="6" t="s">
        <v>57</v>
      </c>
      <c r="B35" s="6"/>
      <c r="C35" s="6"/>
      <c r="D35" s="6"/>
      <c r="E35" s="6"/>
      <c r="F35" s="59" t="s">
        <v>73</v>
      </c>
      <c r="G35" s="59"/>
      <c r="H35" s="59"/>
      <c r="I35" s="59"/>
      <c r="J35" s="6"/>
      <c r="K35" s="59"/>
      <c r="L35" s="59"/>
      <c r="M35" s="6"/>
      <c r="N35" s="59" t="s">
        <v>74</v>
      </c>
      <c r="O35" s="59"/>
    </row>
    <row r="36" spans="1:15">
      <c r="A36" s="6"/>
      <c r="B36" s="6"/>
      <c r="C36" s="6"/>
      <c r="D36" s="6"/>
      <c r="E36" s="6"/>
      <c r="F36" s="6"/>
      <c r="G36" s="6"/>
      <c r="H36" s="6" t="s">
        <v>16</v>
      </c>
      <c r="I36" s="6"/>
      <c r="J36" s="6"/>
      <c r="K36" s="6" t="s">
        <v>17</v>
      </c>
      <c r="L36" s="6"/>
      <c r="M36" s="6"/>
      <c r="N36" s="6" t="s">
        <v>18</v>
      </c>
      <c r="O36" s="6"/>
    </row>
  </sheetData>
  <mergeCells count="21">
    <mergeCell ref="P22:P24"/>
    <mergeCell ref="G23:H23"/>
    <mergeCell ref="I23:J23"/>
    <mergeCell ref="K23:L23"/>
    <mergeCell ref="M23:M24"/>
    <mergeCell ref="N23:N24"/>
    <mergeCell ref="A15:E15"/>
    <mergeCell ref="G15:H15"/>
    <mergeCell ref="A16:O16"/>
    <mergeCell ref="A22:B23"/>
    <mergeCell ref="D22:D24"/>
    <mergeCell ref="E22:E24"/>
    <mergeCell ref="F22:F24"/>
    <mergeCell ref="G22:N22"/>
    <mergeCell ref="O22:O24"/>
    <mergeCell ref="C22:C24"/>
    <mergeCell ref="O1:P1"/>
    <mergeCell ref="M3:O3"/>
    <mergeCell ref="A11:M11"/>
    <mergeCell ref="A13:M13"/>
    <mergeCell ref="G14:H14"/>
  </mergeCells>
  <pageMargins left="0.11811023622047245" right="0.39370078740157483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A7" zoomScale="94" zoomScaleNormal="94" workbookViewId="0">
      <selection activeCell="C26" sqref="C26:C30"/>
    </sheetView>
  </sheetViews>
  <sheetFormatPr defaultRowHeight="14.4"/>
  <cols>
    <col min="1" max="1" width="17.5546875" customWidth="1"/>
    <col min="2" max="3" width="6.6640625" customWidth="1"/>
    <col min="4" max="4" width="14" customWidth="1"/>
    <col min="5" max="5" width="9.5546875" customWidth="1"/>
    <col min="6" max="6" width="10.5546875" customWidth="1"/>
    <col min="7" max="7" width="11.88671875" customWidth="1"/>
    <col min="8" max="8" width="12" customWidth="1"/>
    <col min="9" max="9" width="6.5546875" customWidth="1"/>
    <col min="12" max="12" width="10.109375" bestFit="1" customWidth="1"/>
    <col min="13" max="13" width="12" customWidth="1"/>
    <col min="14" max="14" width="15.5546875" customWidth="1"/>
    <col min="15" max="15" width="11.5546875" customWidth="1"/>
    <col min="16" max="16" width="19.5546875" customWidth="1"/>
  </cols>
  <sheetData>
    <row r="1" spans="1:1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8"/>
      <c r="P1" s="128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68</v>
      </c>
      <c r="M2" s="2"/>
      <c r="N2" s="2"/>
      <c r="O2" s="2"/>
      <c r="P2" s="5"/>
    </row>
    <row r="3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25" t="s">
        <v>85</v>
      </c>
      <c r="N3" s="129"/>
      <c r="O3" s="129"/>
      <c r="P3" s="5"/>
    </row>
    <row r="4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9"/>
      <c r="N4" s="70"/>
      <c r="O4" s="70"/>
      <c r="P4" s="5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49</v>
      </c>
      <c r="P5" s="5"/>
      <c r="Q5" s="70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1" t="s">
        <v>50</v>
      </c>
      <c r="Q6" s="70"/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6"/>
      <c r="N7" s="5"/>
      <c r="O7" s="5" t="s">
        <v>51</v>
      </c>
      <c r="P7" s="5"/>
      <c r="Q7" s="5"/>
    </row>
    <row r="8" spans="1:17">
      <c r="A8" s="5"/>
      <c r="B8" s="5"/>
      <c r="C8" s="5"/>
      <c r="D8" s="5"/>
      <c r="E8" s="5"/>
      <c r="F8" s="5"/>
      <c r="G8" s="5"/>
      <c r="H8" s="5"/>
      <c r="I8" s="16"/>
      <c r="J8" s="16"/>
      <c r="K8" s="16"/>
      <c r="L8" s="16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16"/>
      <c r="J9" s="16"/>
      <c r="K9" s="16"/>
      <c r="L9" s="16"/>
      <c r="M9" s="5"/>
      <c r="N9" s="5"/>
      <c r="O9" s="31"/>
      <c r="P9" s="21" t="s">
        <v>0</v>
      </c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8" t="s">
        <v>1</v>
      </c>
      <c r="P10" s="21">
        <v>301017</v>
      </c>
    </row>
    <row r="11" spans="1:17" ht="15.6">
      <c r="A11" s="96" t="s">
        <v>53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5"/>
      <c r="O11" s="48" t="s">
        <v>2</v>
      </c>
      <c r="P11" s="21">
        <v>79543258</v>
      </c>
    </row>
    <row r="12" spans="1:17" ht="15.6">
      <c r="A12" s="57"/>
      <c r="B12" s="57"/>
      <c r="C12" s="57"/>
      <c r="D12" s="57"/>
      <c r="E12" s="58"/>
      <c r="F12" s="58"/>
      <c r="G12" s="58"/>
      <c r="H12" s="58" t="s">
        <v>21</v>
      </c>
      <c r="I12" s="57"/>
      <c r="J12" s="57"/>
      <c r="K12" s="57"/>
      <c r="L12" s="57"/>
      <c r="M12" s="57"/>
      <c r="N12" s="5"/>
      <c r="O12" s="48"/>
      <c r="P12" s="56"/>
    </row>
    <row r="13" spans="1:17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24"/>
      <c r="O13" s="5"/>
      <c r="P13" s="5"/>
    </row>
    <row r="14" spans="1:17" ht="23.25" customHeight="1">
      <c r="A14" s="5"/>
      <c r="B14" s="5"/>
      <c r="C14" s="5"/>
      <c r="D14" s="5"/>
      <c r="E14" s="5"/>
      <c r="F14" s="5"/>
      <c r="G14" s="5"/>
      <c r="H14" s="38" t="s">
        <v>3</v>
      </c>
      <c r="I14" s="153" t="s">
        <v>4</v>
      </c>
      <c r="J14" s="153"/>
      <c r="K14" s="5"/>
      <c r="L14" s="5"/>
      <c r="M14" s="5"/>
      <c r="N14" s="5"/>
      <c r="O14" s="5"/>
      <c r="P14" s="5"/>
    </row>
    <row r="15" spans="1:17" ht="17.399999999999999">
      <c r="A15" s="136" t="s">
        <v>22</v>
      </c>
      <c r="B15" s="136"/>
      <c r="C15" s="136"/>
      <c r="D15" s="136"/>
      <c r="E15" s="136"/>
      <c r="F15" s="136"/>
      <c r="G15" s="137"/>
      <c r="H15" s="18">
        <v>1</v>
      </c>
      <c r="I15" s="154"/>
      <c r="J15" s="154"/>
      <c r="K15" s="5"/>
      <c r="L15" s="5"/>
      <c r="M15" s="5"/>
      <c r="N15" s="5"/>
      <c r="O15" s="5"/>
      <c r="P15" s="5"/>
    </row>
    <row r="16" spans="1:17">
      <c r="A16" s="155" t="s">
        <v>67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5"/>
    </row>
    <row r="17" spans="1:18" ht="15.6">
      <c r="A17" s="5"/>
      <c r="B17" s="5"/>
      <c r="C17" s="5"/>
      <c r="D17" s="1" t="s">
        <v>78</v>
      </c>
      <c r="E17" s="36"/>
      <c r="F17" s="36"/>
      <c r="G17" s="36"/>
      <c r="H17" s="36"/>
      <c r="I17" s="41"/>
      <c r="J17" s="41"/>
      <c r="K17" s="41"/>
      <c r="L17" s="41"/>
      <c r="M17" s="4"/>
      <c r="N17" s="4"/>
      <c r="O17" s="4"/>
      <c r="P17" s="5"/>
    </row>
    <row r="18" spans="1:18" ht="15.6">
      <c r="A18" s="5"/>
      <c r="B18" s="5"/>
      <c r="C18" s="5"/>
      <c r="D18" s="1"/>
      <c r="E18" s="36"/>
      <c r="F18" s="36"/>
      <c r="G18" s="36"/>
      <c r="H18" s="36"/>
      <c r="I18" s="41"/>
      <c r="J18" s="41"/>
      <c r="K18" s="41"/>
      <c r="L18" s="41"/>
      <c r="M18" s="3"/>
      <c r="N18" s="69" t="s">
        <v>44</v>
      </c>
      <c r="O18" s="5"/>
      <c r="P18" s="5"/>
      <c r="Q18" s="5"/>
      <c r="R18" s="5"/>
    </row>
    <row r="19" spans="1:18" ht="15.6">
      <c r="A19" s="5"/>
      <c r="B19" s="5"/>
      <c r="C19" s="5"/>
      <c r="D19" s="1"/>
      <c r="E19" s="36"/>
      <c r="F19" s="36"/>
      <c r="G19" s="36"/>
      <c r="H19" s="36"/>
      <c r="I19" s="41"/>
      <c r="J19" s="41"/>
      <c r="K19" s="41"/>
      <c r="L19" s="41"/>
      <c r="M19" s="3" t="s">
        <v>84</v>
      </c>
      <c r="N19" s="3"/>
      <c r="O19" s="5"/>
      <c r="P19" s="5"/>
      <c r="Q19" s="5"/>
      <c r="R19" s="5"/>
    </row>
    <row r="20" spans="1:18">
      <c r="A20" s="5"/>
      <c r="B20" s="5"/>
      <c r="C20" s="5"/>
      <c r="D20" s="5"/>
      <c r="E20" s="5"/>
      <c r="F20" s="5"/>
      <c r="G20" s="5"/>
      <c r="H20" s="5"/>
      <c r="I20" s="4"/>
      <c r="J20" s="5"/>
      <c r="K20" s="8"/>
      <c r="M20" s="9" t="s">
        <v>5</v>
      </c>
      <c r="N20" s="10"/>
      <c r="O20" s="87">
        <v>4.5</v>
      </c>
      <c r="P20" s="9" t="s">
        <v>6</v>
      </c>
    </row>
    <row r="21" spans="1:18">
      <c r="A21" s="5"/>
      <c r="B21" s="5"/>
      <c r="C21" s="5"/>
      <c r="D21" s="5"/>
      <c r="E21" s="5"/>
      <c r="F21" s="5"/>
      <c r="G21" s="5"/>
      <c r="H21" s="5"/>
      <c r="I21" s="4"/>
      <c r="J21" s="4"/>
      <c r="K21" s="9"/>
      <c r="L21" s="9"/>
      <c r="M21" s="9"/>
      <c r="N21" s="11"/>
      <c r="O21" s="11"/>
      <c r="P21" s="9"/>
    </row>
    <row r="22" spans="1:18">
      <c r="A22" s="143" t="s">
        <v>7</v>
      </c>
      <c r="B22" s="144"/>
      <c r="C22" s="156" t="s">
        <v>86</v>
      </c>
      <c r="D22" s="108" t="s">
        <v>45</v>
      </c>
      <c r="E22" s="108" t="s">
        <v>79</v>
      </c>
      <c r="F22" s="108" t="s">
        <v>80</v>
      </c>
      <c r="G22" s="108" t="s">
        <v>8</v>
      </c>
      <c r="H22" s="108" t="s">
        <v>46</v>
      </c>
      <c r="I22" s="112"/>
      <c r="J22" s="112"/>
      <c r="K22" s="112"/>
      <c r="L22" s="112"/>
      <c r="M22" s="112"/>
      <c r="N22" s="113"/>
      <c r="O22" s="108" t="s">
        <v>48</v>
      </c>
      <c r="P22" s="147" t="s">
        <v>10</v>
      </c>
    </row>
    <row r="23" spans="1:18" ht="43.5" customHeight="1">
      <c r="A23" s="145"/>
      <c r="B23" s="146"/>
      <c r="C23" s="157"/>
      <c r="D23" s="109"/>
      <c r="E23" s="109"/>
      <c r="F23" s="109"/>
      <c r="G23" s="109"/>
      <c r="H23" s="109"/>
      <c r="I23" s="150" t="s">
        <v>72</v>
      </c>
      <c r="J23" s="151"/>
      <c r="K23" s="150" t="s">
        <v>36</v>
      </c>
      <c r="L23" s="152"/>
      <c r="M23" s="116" t="s">
        <v>37</v>
      </c>
      <c r="N23" s="108" t="s">
        <v>11</v>
      </c>
      <c r="O23" s="109"/>
      <c r="P23" s="148"/>
    </row>
    <row r="24" spans="1:18" ht="37.5" customHeight="1">
      <c r="A24" s="68" t="s">
        <v>12</v>
      </c>
      <c r="B24" s="68" t="s">
        <v>13</v>
      </c>
      <c r="C24" s="158"/>
      <c r="D24" s="110"/>
      <c r="E24" s="110"/>
      <c r="F24" s="110"/>
      <c r="G24" s="110"/>
      <c r="H24" s="110"/>
      <c r="I24" s="67" t="s">
        <v>14</v>
      </c>
      <c r="J24" s="67" t="s">
        <v>15</v>
      </c>
      <c r="K24" s="50" t="s">
        <v>14</v>
      </c>
      <c r="L24" s="50" t="s">
        <v>15</v>
      </c>
      <c r="M24" s="116"/>
      <c r="N24" s="110"/>
      <c r="O24" s="110"/>
      <c r="P24" s="149"/>
    </row>
    <row r="25" spans="1:18">
      <c r="A25" s="18">
        <v>1</v>
      </c>
      <c r="B25" s="18">
        <v>2</v>
      </c>
      <c r="C25" s="91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18">
        <v>12</v>
      </c>
      <c r="M25" s="18">
        <v>13</v>
      </c>
      <c r="N25" s="18">
        <v>14</v>
      </c>
      <c r="O25" s="18">
        <v>15</v>
      </c>
      <c r="P25" s="18">
        <v>16</v>
      </c>
    </row>
    <row r="26" spans="1:18" ht="30.6" customHeight="1">
      <c r="A26" s="51"/>
      <c r="B26" s="53"/>
      <c r="C26" s="93" t="s">
        <v>87</v>
      </c>
      <c r="D26" s="54" t="s">
        <v>98</v>
      </c>
      <c r="E26" s="51">
        <v>2</v>
      </c>
      <c r="F26" s="51">
        <v>1</v>
      </c>
      <c r="G26" s="51">
        <v>1</v>
      </c>
      <c r="H26" s="84">
        <v>1648</v>
      </c>
      <c r="I26" s="52"/>
      <c r="J26" s="84"/>
      <c r="K26" s="52">
        <v>430</v>
      </c>
      <c r="L26" s="84">
        <f>(H26)*K26%</f>
        <v>7086.4</v>
      </c>
      <c r="M26" s="84">
        <f>(H26+L26)*70%</f>
        <v>6114.079999999999</v>
      </c>
      <c r="N26" s="84">
        <f>(H26+L26)*50%</f>
        <v>4367.2</v>
      </c>
      <c r="O26" s="85">
        <f>(H26+L26+M26+N26)*G26</f>
        <v>19215.68</v>
      </c>
      <c r="P26" s="55" t="s">
        <v>57</v>
      </c>
    </row>
    <row r="27" spans="1:18" ht="38.25" customHeight="1">
      <c r="A27" s="51"/>
      <c r="B27" s="53"/>
      <c r="C27" s="93" t="s">
        <v>88</v>
      </c>
      <c r="D27" s="54" t="s">
        <v>69</v>
      </c>
      <c r="E27" s="51">
        <v>1</v>
      </c>
      <c r="F27" s="51">
        <v>1</v>
      </c>
      <c r="G27" s="51">
        <v>0.5</v>
      </c>
      <c r="H27" s="84">
        <v>1507</v>
      </c>
      <c r="I27" s="52"/>
      <c r="J27" s="84"/>
      <c r="K27" s="52">
        <v>750</v>
      </c>
      <c r="L27" s="84">
        <f>H27*K27%</f>
        <v>11302.5</v>
      </c>
      <c r="M27" s="84">
        <f>(H27+L27)*70%</f>
        <v>8966.65</v>
      </c>
      <c r="N27" s="84">
        <f>(H27+L27)*50%</f>
        <v>6404.75</v>
      </c>
      <c r="O27" s="85">
        <f>(H27+L27+M27+N27)*G27</f>
        <v>14090.45</v>
      </c>
      <c r="P27" s="55" t="s">
        <v>57</v>
      </c>
      <c r="R27" s="89"/>
    </row>
    <row r="28" spans="1:18" ht="15.75" customHeight="1">
      <c r="A28" s="51"/>
      <c r="B28" s="53"/>
      <c r="C28" s="93" t="s">
        <v>89</v>
      </c>
      <c r="D28" s="54" t="s">
        <v>70</v>
      </c>
      <c r="E28" s="51">
        <v>1</v>
      </c>
      <c r="F28" s="51">
        <v>1</v>
      </c>
      <c r="G28" s="51">
        <v>1</v>
      </c>
      <c r="H28" s="84">
        <v>1507</v>
      </c>
      <c r="I28" s="52">
        <v>40</v>
      </c>
      <c r="J28" s="84">
        <f>H28*I28%</f>
        <v>602.80000000000007</v>
      </c>
      <c r="K28" s="52">
        <v>500</v>
      </c>
      <c r="L28" s="84">
        <f>(H28+J28)*K28%</f>
        <v>10549</v>
      </c>
      <c r="M28" s="84">
        <f>(H28+J28+L28)*70%</f>
        <v>8861.159999999998</v>
      </c>
      <c r="N28" s="84">
        <f>(H28+J28+L28)*50%</f>
        <v>6329.4</v>
      </c>
      <c r="O28" s="85">
        <f>(H28+J28+L28+M28+N28)*G28</f>
        <v>27849.360000000001</v>
      </c>
      <c r="P28" s="55" t="s">
        <v>57</v>
      </c>
    </row>
    <row r="29" spans="1:18" ht="15" customHeight="1">
      <c r="A29" s="51"/>
      <c r="B29" s="53"/>
      <c r="C29" s="93" t="s">
        <v>89</v>
      </c>
      <c r="D29" s="54" t="s">
        <v>70</v>
      </c>
      <c r="E29" s="51">
        <v>1</v>
      </c>
      <c r="F29" s="51">
        <v>1</v>
      </c>
      <c r="G29" s="51">
        <v>1</v>
      </c>
      <c r="H29" s="84">
        <v>1507</v>
      </c>
      <c r="I29" s="52">
        <v>40</v>
      </c>
      <c r="J29" s="84">
        <f>H29*I29%</f>
        <v>602.80000000000007</v>
      </c>
      <c r="K29" s="52">
        <v>500</v>
      </c>
      <c r="L29" s="84">
        <f>(H29+J29)*K29%</f>
        <v>10549</v>
      </c>
      <c r="M29" s="84">
        <f>(H29+J29+L29)*70%</f>
        <v>8861.159999999998</v>
      </c>
      <c r="N29" s="84">
        <f>(H29+J29+L29)*50%</f>
        <v>6329.4</v>
      </c>
      <c r="O29" s="85">
        <f>(H29+J29+L29+M29+N29)*G29</f>
        <v>27849.360000000001</v>
      </c>
      <c r="P29" s="55" t="s">
        <v>57</v>
      </c>
    </row>
    <row r="30" spans="1:18" ht="15" customHeight="1">
      <c r="A30" s="51"/>
      <c r="B30" s="53"/>
      <c r="C30" s="93" t="s">
        <v>89</v>
      </c>
      <c r="D30" s="54" t="s">
        <v>70</v>
      </c>
      <c r="E30" s="51">
        <v>1</v>
      </c>
      <c r="F30" s="51">
        <v>1</v>
      </c>
      <c r="G30" s="51">
        <v>1</v>
      </c>
      <c r="H30" s="84">
        <v>1507</v>
      </c>
      <c r="I30" s="52">
        <v>40</v>
      </c>
      <c r="J30" s="84">
        <f>H30*I30%</f>
        <v>602.80000000000007</v>
      </c>
      <c r="K30" s="52">
        <v>500</v>
      </c>
      <c r="L30" s="84">
        <f>(H30+J30)*K30%</f>
        <v>10549</v>
      </c>
      <c r="M30" s="84">
        <f>(H30+J30+L30)*70%</f>
        <v>8861.159999999998</v>
      </c>
      <c r="N30" s="84">
        <f>(H30+J30+L30)*50%</f>
        <v>6329.4</v>
      </c>
      <c r="O30" s="85">
        <f>(H30+J30+L30+M30+N30)*G30</f>
        <v>27849.360000000001</v>
      </c>
      <c r="P30" s="55" t="s">
        <v>57</v>
      </c>
    </row>
    <row r="31" spans="1:18">
      <c r="A31" s="7"/>
      <c r="B31" s="7"/>
      <c r="C31" s="7"/>
      <c r="D31" s="75" t="s">
        <v>19</v>
      </c>
      <c r="E31" s="76" t="s">
        <v>55</v>
      </c>
      <c r="F31" s="76" t="s">
        <v>55</v>
      </c>
      <c r="G31" s="76">
        <f>G26+G27+G28+G29+G30</f>
        <v>4.5</v>
      </c>
      <c r="H31" s="86">
        <f>H26+H27+H28+H29+H30</f>
        <v>7676</v>
      </c>
      <c r="I31" s="76" t="s">
        <v>55</v>
      </c>
      <c r="J31" s="86">
        <f>J26+J27+J28+J29+J30</f>
        <v>1808.4</v>
      </c>
      <c r="K31" s="76" t="s">
        <v>55</v>
      </c>
      <c r="L31" s="86">
        <f>L26+L27+L28+L29+L30</f>
        <v>50035.9</v>
      </c>
      <c r="M31" s="86">
        <f>M26+M27+M28+M29+M30</f>
        <v>41664.209999999992</v>
      </c>
      <c r="N31" s="86">
        <f>N26+N27+N28+N29+N30</f>
        <v>29760.15</v>
      </c>
      <c r="O31" s="86">
        <f>O26+O27+O28+O29+O30</f>
        <v>116854.21</v>
      </c>
      <c r="P31" s="15"/>
    </row>
    <row r="33" spans="1:15">
      <c r="A33" s="6" t="s">
        <v>57</v>
      </c>
      <c r="B33" s="6"/>
      <c r="C33" s="6"/>
      <c r="D33" s="6"/>
      <c r="E33" s="6"/>
      <c r="F33" s="6"/>
      <c r="G33" s="6"/>
      <c r="H33" s="59" t="s">
        <v>56</v>
      </c>
      <c r="I33" s="59"/>
      <c r="J33" s="6"/>
      <c r="K33" s="59"/>
      <c r="L33" s="59"/>
      <c r="M33" s="6"/>
      <c r="N33" s="59" t="s">
        <v>58</v>
      </c>
      <c r="O33" s="59"/>
    </row>
    <row r="34" spans="1:15">
      <c r="A34" s="6"/>
      <c r="B34" s="6"/>
      <c r="C34" s="6"/>
      <c r="D34" s="6"/>
      <c r="E34" s="6"/>
      <c r="F34" s="6"/>
      <c r="G34" s="6"/>
      <c r="H34" s="6"/>
      <c r="I34" s="6"/>
      <c r="J34" s="6"/>
      <c r="K34" s="6" t="s">
        <v>17</v>
      </c>
      <c r="L34" s="6"/>
      <c r="M34" s="6"/>
      <c r="N34" s="6" t="s">
        <v>18</v>
      </c>
      <c r="O34" s="6"/>
    </row>
    <row r="35" spans="1: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s="6"/>
      <c r="B36" s="6"/>
      <c r="C36" s="6"/>
      <c r="D36" s="6"/>
      <c r="E36" s="6"/>
      <c r="F36" s="6"/>
      <c r="G36" s="6"/>
      <c r="H36" s="59" t="s">
        <v>73</v>
      </c>
      <c r="I36" s="59"/>
      <c r="J36" s="6"/>
      <c r="K36" s="59"/>
      <c r="L36" s="59"/>
      <c r="M36" s="6"/>
      <c r="N36" s="59" t="s">
        <v>74</v>
      </c>
      <c r="O36" s="59"/>
    </row>
    <row r="37" spans="1:15">
      <c r="A37" s="6"/>
      <c r="B37" s="6"/>
      <c r="C37" s="6"/>
      <c r="D37" s="6"/>
      <c r="E37" s="6"/>
      <c r="F37" s="6"/>
      <c r="G37" s="6"/>
      <c r="H37" s="6"/>
      <c r="I37" s="6"/>
      <c r="J37" s="6"/>
      <c r="K37" s="6" t="s">
        <v>17</v>
      </c>
      <c r="L37" s="6"/>
      <c r="M37" s="6"/>
      <c r="N37" s="6" t="s">
        <v>18</v>
      </c>
      <c r="O37" s="6"/>
    </row>
  </sheetData>
  <mergeCells count="22">
    <mergeCell ref="P22:P24"/>
    <mergeCell ref="K23:L23"/>
    <mergeCell ref="M23:M24"/>
    <mergeCell ref="N23:N24"/>
    <mergeCell ref="I23:J23"/>
    <mergeCell ref="A15:G15"/>
    <mergeCell ref="I15:J15"/>
    <mergeCell ref="A16:O16"/>
    <mergeCell ref="A22:B23"/>
    <mergeCell ref="D22:D24"/>
    <mergeCell ref="G22:G24"/>
    <mergeCell ref="H22:H24"/>
    <mergeCell ref="I22:N22"/>
    <mergeCell ref="O22:O24"/>
    <mergeCell ref="F22:F24"/>
    <mergeCell ref="E22:E24"/>
    <mergeCell ref="C22:C24"/>
    <mergeCell ref="I14:J14"/>
    <mergeCell ref="O1:P1"/>
    <mergeCell ref="M3:O3"/>
    <mergeCell ref="A11:M11"/>
    <mergeCell ref="A13:M13"/>
  </mergeCells>
  <pageMargins left="0.11811023622047245" right="0.1968503937007874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глава</vt:lpstr>
      <vt:lpstr>муниципалы</vt:lpstr>
      <vt:lpstr>техи адм.</vt:lpstr>
      <vt:lpstr>рабочие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2021-12-24T07:03:09Z</dcterms:modified>
</cp:coreProperties>
</file>